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tabRatio="829" firstSheet="15" activeTab="16"/>
  </bookViews>
  <sheets>
    <sheet name="В.Комисарова 1" sheetId="1" r:id="rId1"/>
    <sheet name="1 мая 37" sheetId="2" r:id="rId2"/>
    <sheet name="1 мая 39" sheetId="3" r:id="rId3"/>
    <sheet name="1 мая 42" sheetId="4" r:id="rId4"/>
    <sheet name="К.Маркса 28" sheetId="5" r:id="rId5"/>
    <sheet name="К.Маркса 3" sheetId="6" r:id="rId6"/>
    <sheet name="К.Маркса 30" sheetId="7" r:id="rId7"/>
    <sheet name="К.Маркса 32" sheetId="8" r:id="rId8"/>
    <sheet name="К.Маркса 1" sheetId="9" r:id="rId9"/>
    <sheet name="К.Маркса 5" sheetId="10" r:id="rId10"/>
    <sheet name="Некрасова 24" sheetId="11" r:id="rId11"/>
    <sheet name="Ломоносова 10" sheetId="12" r:id="rId12"/>
    <sheet name="Ломоносова 21" sheetId="13" r:id="rId13"/>
    <sheet name="Ломоносова 22" sheetId="14" r:id="rId14"/>
    <sheet name="Ломоносова 24" sheetId="15" r:id="rId15"/>
    <sheet name="Ломоносова 35" sheetId="16" r:id="rId16"/>
    <sheet name="Ломоносова 37" sheetId="17" r:id="rId17"/>
    <sheet name="Ломоносова 39" sheetId="18" r:id="rId18"/>
    <sheet name="Ломоносова 41" sheetId="19" r:id="rId19"/>
    <sheet name="Ломоносова 43" sheetId="20" r:id="rId20"/>
    <sheet name="Ломоносова 45" sheetId="21" r:id="rId21"/>
    <sheet name="Ломоносова 6" sheetId="22" r:id="rId22"/>
    <sheet name="Революции 10" sheetId="23" r:id="rId23"/>
    <sheet name="Революции 19" sheetId="24" r:id="rId24"/>
    <sheet name="Ретнёва 1" sheetId="25" r:id="rId25"/>
    <sheet name="Ретнёва 2" sheetId="26" r:id="rId26"/>
    <sheet name="Ретнёва 2А" sheetId="27" r:id="rId27"/>
    <sheet name="Ретнёва 2Б" sheetId="28" r:id="rId28"/>
    <sheet name="Ретнёва 4" sheetId="29" r:id="rId29"/>
    <sheet name="Ретнёва 6" sheetId="30" r:id="rId30"/>
    <sheet name="Свердлова 81" sheetId="31" r:id="rId31"/>
    <sheet name="Советская 29" sheetId="32" r:id="rId32"/>
    <sheet name="Советская 31" sheetId="33" r:id="rId33"/>
    <sheet name="Ленина 57" sheetId="34" r:id="rId34"/>
    <sheet name="Ленина 65" sheetId="35" r:id="rId35"/>
    <sheet name="Лист1" sheetId="36" r:id="rId36"/>
    <sheet name="Лист2" sheetId="37" r:id="rId37"/>
    <sheet name="Лист3" sheetId="38" r:id="rId38"/>
  </sheets>
  <externalReferences>
    <externalReference r:id="rId41"/>
  </externalReferences>
  <definedNames>
    <definedName name="_xlnm.Print_Area" localSheetId="1">'1 мая 37'!$A$1:$F$57</definedName>
    <definedName name="_xlnm.Print_Area" localSheetId="2">'1 мая 39'!$A$1:$F$46</definedName>
    <definedName name="_xlnm.Print_Area" localSheetId="3">'1 мая 42'!$A$1:$F$50</definedName>
    <definedName name="_xlnm.Print_Area" localSheetId="0">'В.Комисарова 1'!$A$1:$F$66</definedName>
    <definedName name="_xlnm.Print_Area" localSheetId="8">'К.Маркса 1'!$A$1:$F$71</definedName>
    <definedName name="_xlnm.Print_Area" localSheetId="4">'К.Маркса 28'!$A$1:$F$69</definedName>
    <definedName name="_xlnm.Print_Area" localSheetId="5">'К.Маркса 3'!$A$1:$F$70</definedName>
    <definedName name="_xlnm.Print_Area" localSheetId="6">'К.Маркса 30'!$A$1:$F$53</definedName>
    <definedName name="_xlnm.Print_Area" localSheetId="7">'К.Маркса 32'!$A$1:$F$50</definedName>
    <definedName name="_xlnm.Print_Area" localSheetId="9">'К.Маркса 5'!$A$1:$F$71</definedName>
    <definedName name="_xlnm.Print_Area" localSheetId="33">'Ленина 57'!$A$1:$F$88</definedName>
    <definedName name="_xlnm.Print_Area" localSheetId="34">'Ленина 65'!$A$1:$F$82</definedName>
    <definedName name="_xlnm.Print_Area" localSheetId="35">'Лист1'!$A$1:$N$16</definedName>
    <definedName name="_xlnm.Print_Area" localSheetId="11">'Ломоносова 10'!$A$1:$F$72</definedName>
    <definedName name="_xlnm.Print_Area" localSheetId="12">'Ломоносова 21'!$A$1:$F$71</definedName>
    <definedName name="_xlnm.Print_Area" localSheetId="13">'Ломоносова 22'!$A$1:$F$54</definedName>
    <definedName name="_xlnm.Print_Area" localSheetId="14">'Ломоносова 24'!$A$1:$F$55</definedName>
    <definedName name="_xlnm.Print_Area" localSheetId="15">'Ломоносова 35'!$A$1:$F$51</definedName>
    <definedName name="_xlnm.Print_Area" localSheetId="16">'Ломоносова 37'!$A$1:$F$56</definedName>
    <definedName name="_xlnm.Print_Area" localSheetId="17">'Ломоносова 39'!$A$1:$F$55</definedName>
    <definedName name="_xlnm.Print_Area" localSheetId="18">'Ломоносова 41'!$A$1:$F$56</definedName>
    <definedName name="_xlnm.Print_Area" localSheetId="19">'Ломоносова 43'!$A$1:$AB$55</definedName>
    <definedName name="_xlnm.Print_Area" localSheetId="20">'Ломоносова 45'!$A$1:$F$54</definedName>
    <definedName name="_xlnm.Print_Area" localSheetId="21">'Ломоносова 6'!$A$1:$F$85</definedName>
    <definedName name="_xlnm.Print_Area" localSheetId="10">'Некрасова 24'!$A$1:$F$79</definedName>
    <definedName name="_xlnm.Print_Area" localSheetId="22">'Революции 10'!$A$1:$F$87</definedName>
    <definedName name="_xlnm.Print_Area" localSheetId="23">'Революции 19'!$A$1:$F$94</definedName>
    <definedName name="_xlnm.Print_Area" localSheetId="24">'Ретнёва 1'!$A$1:$F$80</definedName>
    <definedName name="_xlnm.Print_Area" localSheetId="25">'Ретнёва 2'!$A$1:$F$59</definedName>
    <definedName name="_xlnm.Print_Area" localSheetId="26">'Ретнёва 2А'!$A$1:$F$82</definedName>
    <definedName name="_xlnm.Print_Area" localSheetId="27">'Ретнёва 2Б'!$A$1:$F$87</definedName>
    <definedName name="_xlnm.Print_Area" localSheetId="28">'Ретнёва 4'!$A$1:$F$78</definedName>
    <definedName name="_xlnm.Print_Area" localSheetId="29">'Ретнёва 6'!$A$1:$F$85</definedName>
    <definedName name="_xlnm.Print_Area" localSheetId="30">'Свердлова 81'!$A$1:$F$45</definedName>
    <definedName name="_xlnm.Print_Area" localSheetId="31">'Советская 29'!$A$1:$F$83</definedName>
    <definedName name="_xlnm.Print_Area" localSheetId="32">'Советская 31'!$A$1:$F$74</definedName>
  </definedNames>
  <calcPr fullCalcOnLoad="1"/>
</workbook>
</file>

<file path=xl/sharedStrings.xml><?xml version="1.0" encoding="utf-8"?>
<sst xmlns="http://schemas.openxmlformats.org/spreadsheetml/2006/main" count="2563" uniqueCount="724">
  <si>
    <t>Общая площадь дома(кв.м)</t>
  </si>
  <si>
    <t>№ п/п</t>
  </si>
  <si>
    <t>Виды работ по содержанию и текущему ремонту дома</t>
  </si>
  <si>
    <t>1.</t>
  </si>
  <si>
    <t>1.1</t>
  </si>
  <si>
    <t>Уборка лестничных клеток</t>
  </si>
  <si>
    <t>1.2</t>
  </si>
  <si>
    <t>Работы по санитарной уборке придомовой территории</t>
  </si>
  <si>
    <t>1.3</t>
  </si>
  <si>
    <t>Освещение подъездов</t>
  </si>
  <si>
    <t>Услуги управляющей компании</t>
  </si>
  <si>
    <t>Итого</t>
  </si>
  <si>
    <t>Администрация ОАО "КРУИИКХ"</t>
  </si>
  <si>
    <t>рублей</t>
  </si>
  <si>
    <t>Аварийно-диспетчерская служба</t>
  </si>
  <si>
    <t>Благоустройство и обеспечение санитарного состояния здания и придомовой территории, в том числе</t>
  </si>
  <si>
    <t>2</t>
  </si>
  <si>
    <t>3</t>
  </si>
  <si>
    <t>4</t>
  </si>
  <si>
    <t>Ремонт и обслуживание конструктивных элементов, внутридомомового инженерного оборудования, в т.ч.текущий ремонт</t>
  </si>
  <si>
    <t>Отчет  управляющей организации</t>
  </si>
  <si>
    <t>Запуск системы отопления</t>
  </si>
  <si>
    <t>Сбор и вывоз ТБО (с учетом КГМ)</t>
  </si>
  <si>
    <t>2012 год</t>
  </si>
  <si>
    <t>2013 год</t>
  </si>
  <si>
    <t>ОАО "КРУИИКХ" о выполненных   работах по содержанию и ремонту мест общего пользования многоквартирного дома 1 Мая 37г.Касли</t>
  </si>
  <si>
    <t>Долг возрос за 2012 год</t>
  </si>
  <si>
    <t>ОАО "КРУИИКХ" о выполненных   работах по содержанию и ремонту мест общего пользования многоквартирного дома 1 Мая 39г.Касли</t>
  </si>
  <si>
    <t>Разница между планом и фактом</t>
  </si>
  <si>
    <t>Прочистка канализации тросом и машиной</t>
  </si>
  <si>
    <t>Ремонт вводного щита</t>
  </si>
  <si>
    <t>Смена выключателя 1 шт., предохранителя 1 шт. и ламп 2 шт</t>
  </si>
  <si>
    <r>
      <t>м</t>
    </r>
    <r>
      <rPr>
        <vertAlign val="superscript"/>
        <sz val="14"/>
        <color indexed="62"/>
        <rFont val="Times New Roman"/>
        <family val="1"/>
      </rPr>
      <t>2</t>
    </r>
  </si>
  <si>
    <t>ОАО "КРУИИКХ" о выполненных   работах по содержанию и ремонту мест общего пользования многоквартирного дома К.Маркса 1 г.Касли</t>
  </si>
  <si>
    <t>Смена ламп 6 шт.</t>
  </si>
  <si>
    <t>ОАО "КРУИИКХ" о выполненных   работах по содержанию и ремонту мест общего пользования многоквартирного дома К.Маркса 5 г.Касли</t>
  </si>
  <si>
    <t>ОАО "КРУИИКХ" о выполненных   работах по содержанию и ремонту мест общего пользования многоквартирного дома Ломоносова д.10 г.Касли</t>
  </si>
  <si>
    <t>ОАО "КРУИИКХ" о выполненных   работах по содержанию и ремонту мест общего пользования многоквартирного дома Ломоносова 21 г.Касли</t>
  </si>
  <si>
    <t>ОАО "КРУИИКХ" о выполненных   работах по содержанию и ремонту мест общего пользования многоквартирного дома Ломоносова 22 г.Касли</t>
  </si>
  <si>
    <t>ОАО "КРУИИКХ" о выполненных   работах по содержанию и ремонту мест общего пользования многоквартирного дома Ломоносова 24 г.Касли</t>
  </si>
  <si>
    <t>ОАО "КРУИИКХ" о выполненных   работах по содержанию и ремонту мест общего пользования многоквартирного дома Ломоносова 37 г.Касли</t>
  </si>
  <si>
    <t>ОАО "КРУИИКХ" о выполненных   работах по содержанию и ремонту мест общего пользования многоквартирного дома Ломоносова 39 г.Касли</t>
  </si>
  <si>
    <t>ОАО "КРУИИКХ" о выполненных   работах по содержанию и ремонту мест общего пользования многоквартирного дома Ломоносова 41 г.Касли</t>
  </si>
  <si>
    <t>ОАО "КРУИИКХ" о выполненных   работах по содержанию и ремонту мест общего пользования многоквартирного дома Ломоносова 43 г.Касли</t>
  </si>
  <si>
    <t>ОАО "КРУИИКХ" о выполненных   работах по содержанию и ремонту мест общего пользования многоквартирного дома Ломоносова 45 г.Касли</t>
  </si>
  <si>
    <t>ОАО "КРУИИКХ" о выполненных   работах по содержанию и ремонту мест общего пользования многоквартирного дома Ломоносова 6 г.Касли</t>
  </si>
  <si>
    <t>ОАО "КРУИИКХ" о выполненных   работах по содержанию и ремонту мест общего пользования многоквартирного дома Некрасова 24 г.Касли</t>
  </si>
  <si>
    <t>ОАО "КРУИИКХ" о выполненных   работах по содержанию и ремонту мест общего пользования многоквартирного дома Революции 10 г.Касли</t>
  </si>
  <si>
    <t>ОАО "КРУИИКХ" о выполненных   работах по содержанию и ремонту мест общего пользования многоквартирного дома Революции 19 г.Касли</t>
  </si>
  <si>
    <t>ОАО "КРУИИКХ" о выполненных   работах по содержанию и ремонту мест общего пользования многоквартирного дома Ретнёва 1 г.Касли</t>
  </si>
  <si>
    <t>ОАО "КРУИИКХ" о выполненных   работах по содержанию и ремонту мест общего пользования многоквартирного дома Ретнёва 2А г.Касли</t>
  </si>
  <si>
    <t>ОАО "КРУИИКХ" о выполненных   работах по содержанию и ремонту мест общего пользования многоквартирного дома Ретнёва 2Б г.Касли</t>
  </si>
  <si>
    <t>ОАО "КРУИИКХ" о выполненных   работах по содержанию и ремонту мест общего пользования многоквартирного дома Ретнёва 4 г.Касли</t>
  </si>
  <si>
    <t>ОАО "КРУИИКХ" о выполненных   работах по содержанию и ремонту мест общего пользования многоквартирного дома Ретнёва 6 г.Касли</t>
  </si>
  <si>
    <t>ОАО "КРУИИКХ" о выполненных   работах по содержанию и ремонту мест общего пользования многоквартирного дома Свердлова 81 г.Касли</t>
  </si>
  <si>
    <t>ОАО "КРУИИКХ" о выполненных   работах по содержанию и ремонту мест общего пользования многоквартирного дома Советская 29 г.Касли</t>
  </si>
  <si>
    <t>ОАО "КРУИИКХ" о выполненных   работах по содержанию и ремонту мест общего пользования многоквартирного дома Советская 31 г.Касли</t>
  </si>
  <si>
    <t>ОАО "КРУИИКХ" о выполненных   работах по содержанию и ремонту мест общего пользования многоквартирного дома Ленина 57 г.Касли</t>
  </si>
  <si>
    <t>ОАО "КРУИИКХ" о выполненных   работах по содержанию и ремонту мест общего пользования многоквартирного дома Ломоносова 35 г.Касли</t>
  </si>
  <si>
    <t>ОАО "КРУИИКХ" о выполненных   работах по содержанию и ремонту мест общего пользования многоквартирного дома Ретнёва 2 г.Касли</t>
  </si>
  <si>
    <t>ОАО "КРУИИКХ"</t>
  </si>
  <si>
    <t>ОАО "КРУИИКХ" о выполненных   работах по содержанию и ремонту мест общего пользования многоквартирного дома Ленина 65 г.Касли</t>
  </si>
  <si>
    <t>январь м-ц</t>
  </si>
  <si>
    <t>январь</t>
  </si>
  <si>
    <t>февраль м-ц</t>
  </si>
  <si>
    <t>март м-ц</t>
  </si>
  <si>
    <t>апрель м-ц</t>
  </si>
  <si>
    <t>май м-ц</t>
  </si>
  <si>
    <t>июнь м-ц</t>
  </si>
  <si>
    <t>июль м-ц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</si>
  <si>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</si>
  <si>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</si>
  <si>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</si>
  <si>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</si>
  <si>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</si>
  <si>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</si>
  <si>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</si>
  <si>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</si>
  <si>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</si>
  <si>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</si>
  <si>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</si>
  <si>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август м-ц</t>
  </si>
  <si>
    <t>сентябрь м-ц</t>
  </si>
  <si>
    <t>октябрь м-ц</t>
  </si>
  <si>
    <t>ноябрь м-ц</t>
  </si>
  <si>
    <t>декабрь м-ц</t>
  </si>
  <si>
    <t>Смена ламп 3 шт.,предохранителей  2 шт.,выключателей 1 шт.</t>
  </si>
  <si>
    <t>ОАО "КРУИИКХ" о выполненных   работах по содержанию и ремонту мест общего пользования многоквартирного дома                                                                  К.Маркса 28 г.Касли</t>
  </si>
  <si>
    <t>ОАО "КРУИИКХ" о выполненных   работах по содержанию и ремонту мест общего пользования многоквартирного дома В.Комисарова 1 г.Касли</t>
  </si>
  <si>
    <t>Запланировано работ на 2015 год (руб.коп.)</t>
  </si>
  <si>
    <t>Февраль</t>
  </si>
  <si>
    <t>март  м-ц</t>
  </si>
  <si>
    <t>Сентябрь м-ц</t>
  </si>
  <si>
    <t>Апрель м-ц</t>
  </si>
  <si>
    <t>Февраль м-ц</t>
  </si>
  <si>
    <t>Март м-ц</t>
  </si>
  <si>
    <t>Май м-ц</t>
  </si>
  <si>
    <t>Июнь м-ц</t>
  </si>
  <si>
    <t>Ноябрь м-ц</t>
  </si>
  <si>
    <t>Январь м-ц</t>
  </si>
  <si>
    <t xml:space="preserve">Май м-ц </t>
  </si>
  <si>
    <t>Смена ламп 5 шт,выключателей 1 шт</t>
  </si>
  <si>
    <t>Апрель</t>
  </si>
  <si>
    <t xml:space="preserve">Май </t>
  </si>
  <si>
    <t>Июнь</t>
  </si>
  <si>
    <t>Октябрь</t>
  </si>
  <si>
    <t>Смена ламп 8 шт,патронов 1 шт</t>
  </si>
  <si>
    <t>Май</t>
  </si>
  <si>
    <t>Март</t>
  </si>
  <si>
    <t>Ноябрь</t>
  </si>
  <si>
    <t>Смена ламп 4 шт</t>
  </si>
  <si>
    <t>Июль</t>
  </si>
  <si>
    <t>Август</t>
  </si>
  <si>
    <t xml:space="preserve">Февраль </t>
  </si>
  <si>
    <t>Смена ламп 2 шт,патронов 1 шт</t>
  </si>
  <si>
    <t xml:space="preserve">Апрель </t>
  </si>
  <si>
    <t>Сентябрь</t>
  </si>
  <si>
    <t>Февраль  м-ц</t>
  </si>
  <si>
    <t>Смена ламп 8 шт.патронов 1 шт</t>
  </si>
  <si>
    <t>Смена ламп 2 шт,</t>
  </si>
  <si>
    <t>Выполнение заявок 1 час</t>
  </si>
  <si>
    <t xml:space="preserve">Июль </t>
  </si>
  <si>
    <t>Смена ламп 5 шт,патронов 1 шт</t>
  </si>
  <si>
    <t>Проверка и прочистка вент.каналов 4 час</t>
  </si>
  <si>
    <t>Смена ламп 4 шт, патронов 1 шт</t>
  </si>
  <si>
    <t>Смена ламп 7 шт,патронов 1 шт,</t>
  </si>
  <si>
    <t>Смена ламп 5 шт</t>
  </si>
  <si>
    <t>Смена ламп 7 шт,патронов 1 шт</t>
  </si>
  <si>
    <t>Смена ламп 6 шт.,патронов 1 шт</t>
  </si>
  <si>
    <t>Смена ламп  7 шт.,выключателей 1 шт</t>
  </si>
  <si>
    <t>Смена ламп 6 шт, патронов 1 шт</t>
  </si>
  <si>
    <t>Декабрь</t>
  </si>
  <si>
    <t>Июль  м-ц</t>
  </si>
  <si>
    <t>ОАО "КРУИИКХ" о выполненных   работах по содержанию и ремонту мест общего пользования многоквартирного дома К.Маркса  32 г.Касли</t>
  </si>
  <si>
    <t>Снижение за некачественно-предоставленные услуги</t>
  </si>
  <si>
    <t>Всего с учётом снижения за некачественно-предоставленные услуги</t>
  </si>
  <si>
    <r>
      <t>м</t>
    </r>
    <r>
      <rPr>
        <vertAlign val="superscript"/>
        <sz val="14"/>
        <color indexed="60"/>
        <rFont val="Times New Roman"/>
        <family val="1"/>
      </rPr>
      <t>2</t>
    </r>
  </si>
  <si>
    <t>Долг жителей за ЖКУ на 01.01.2016г.</t>
  </si>
  <si>
    <t>Январь</t>
  </si>
  <si>
    <t>Октябрь м-ц</t>
  </si>
  <si>
    <t xml:space="preserve">  </t>
  </si>
  <si>
    <t>Общая площадь дома(кв.м) на 31.12.2015 г.</t>
  </si>
  <si>
    <r>
      <t>м</t>
    </r>
    <r>
      <rPr>
        <vertAlign val="superscript"/>
        <sz val="14"/>
        <color indexed="60"/>
        <rFont val="Times New Roman"/>
        <family val="1"/>
      </rPr>
      <t>2</t>
    </r>
  </si>
  <si>
    <t>ОАО "КРУИИКХ" о выполненных   работах по содержанию и ремонту мест общего пользования многоквартирного дома                                1 Мая 42 г.Касли</t>
  </si>
  <si>
    <t xml:space="preserve"> </t>
  </si>
  <si>
    <t>ОАО "КРУИИКХ" о выполненных   работах по содержанию и ремонту мест общего пользования многоквартирного дома                                                    К.Маркса 3 г.Касли</t>
  </si>
  <si>
    <t>ОАО "КРУИИКХ" о выполненных   работах по содержанию и ремонту мест общего пользования многоквартирного дома                                              К.Маркса 30 г.Касли</t>
  </si>
  <si>
    <t>Общая площадь дома(кв.м)  на 31.12.2015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</si>
  <si>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</si>
  <si>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2016 год</t>
  </si>
  <si>
    <t xml:space="preserve">Прочистка вент.каналов 2 час </t>
  </si>
  <si>
    <t>Причистка канализационных стояков от наледи 20 м</t>
  </si>
  <si>
    <t>Прочистка канализационных стояков от наледи 24 м</t>
  </si>
  <si>
    <t>Смена стекла 0,4 м2</t>
  </si>
  <si>
    <t>Утепление окон подвала 0,2 м2,смена пружины 1 шт</t>
  </si>
  <si>
    <t>Смена ламп 7 шт.,патронов 1 шт,</t>
  </si>
  <si>
    <t xml:space="preserve">Смена ламп 8 шт., патронов 2 шт , ,ремонт эл.щитов 1 со сменой авт.выкл. 3 шт,  </t>
  </si>
  <si>
    <t>Смена ламп 8 шт.,патронов 1 шт, выключателей 1 шт,ремонт эл.щита 1 шт</t>
  </si>
  <si>
    <t>Смена ламп 3 шт, патронов 1 шт</t>
  </si>
  <si>
    <t>Смена ламп 2 шт, выключатель 1 шт</t>
  </si>
  <si>
    <t>Смена ламп 6 шт.,патронов 1 шт.</t>
  </si>
  <si>
    <t>Смена ламп 7 шт.,патронов 1 шт</t>
  </si>
  <si>
    <t>Смена ламп 12 шт.,патронов 2 шт,</t>
  </si>
  <si>
    <t>Смена ламп 8 шт,выключателей 2 шт,ремонт эл.щитов 1 шт со сменой авт.выкл. 3 шт</t>
  </si>
  <si>
    <t>Смена ламп 20 шт,выключателей 2 шт,патронов 2 шт</t>
  </si>
  <si>
    <t>Смена ламп 6 шт,патронов 2 шт</t>
  </si>
  <si>
    <t>Смена ламп 4 шт,патронов 1 шт</t>
  </si>
  <si>
    <t>Смена патронов 1 шт,  ламп 3 шт</t>
  </si>
  <si>
    <t>Смена ламп 8 шт.патронов  2 шт,</t>
  </si>
  <si>
    <t>Смена ламп 10 шт.,выключателей 1 шт. патронов 2 шт, ремонт эл.щитов 1 шт со сменой авт.выкл.6 шт</t>
  </si>
  <si>
    <t xml:space="preserve">Смена  ламп 3 шт,.выключателей  1 шт,ремонт эл.щитов 1 шт </t>
  </si>
  <si>
    <t>Смена ламп 10 шт,патронов 2 шт,</t>
  </si>
  <si>
    <t>Смена ламп  8 шт., патронов  1 шт.</t>
  </si>
  <si>
    <t>Прочистка канализации  80 м</t>
  </si>
  <si>
    <t>Прочистка  трубопроводов канализации 80 м, перезапуск отопления  4 час,</t>
  </si>
  <si>
    <t>Прочистка трубопроводов  канализации 40 м,перезапуск отопления 4 час</t>
  </si>
  <si>
    <t xml:space="preserve">Прочистка внутренних трубопроводов канализации 150 м, перезапуск отопления 4 час </t>
  </si>
  <si>
    <t>Прочистка трубопроводов  120 м ,ремонт труб канализации 2 час,отогрев системы отопления 1 час</t>
  </si>
  <si>
    <t>Прочистка внутренних трубопроводов  канализации  60 м,</t>
  </si>
  <si>
    <t xml:space="preserve">Прочистка  трубопроводов канализации 110 м </t>
  </si>
  <si>
    <t>Прочистка внутренних трубопроводов канализации 100 м</t>
  </si>
  <si>
    <t>Перезапуск отопления 16 час,ремонт задвижек 2 шт</t>
  </si>
  <si>
    <t>Ревизия вентилей 2 шт,перезапуск отопления 12 час,промывка радиаторов1 шт,</t>
  </si>
  <si>
    <t>Прочистка канализации 90 м,перезапуск отопления 4 час</t>
  </si>
  <si>
    <t>Прочистка труб канализации 20 м, перезапуск отопления 4  час</t>
  </si>
  <si>
    <t>Прочистка канализации 20 м,перезапуск отопления 8 час,смена вентилей со сгоном 2 шт,смена труб Д-до 32 мм 2 м,отогрев труб ГВС 36 час,устранение утечек 16 час</t>
  </si>
  <si>
    <t>Прочистка канализации 20 м,перезапуск отопления 8 час</t>
  </si>
  <si>
    <t>Прочистка канализации 60 м,перезапуск  отопления 4 час</t>
  </si>
  <si>
    <t>Прочистка внутренних  трубопроводов канализации 30 м.,перезапуск  отопления 4 час</t>
  </si>
  <si>
    <t>Прочистка внутренних трубопроводов канализации 90 м,перезапуск отопления 8 час</t>
  </si>
  <si>
    <t>Ревизия задвижек 1 шт,прочистка труб хвс 4 час,прочистка канализации 120 м</t>
  </si>
  <si>
    <t>Прочистка трубопроводов  канализации 80 м, устранение утечки водоснабжения 4 час</t>
  </si>
  <si>
    <t>Прочистка внутренних трубопроводов канализации 60 м.</t>
  </si>
  <si>
    <t>Прочистка внутренних трубопроводов  канализации 15 м.</t>
  </si>
  <si>
    <t>Прочистка канализации 100 м</t>
  </si>
  <si>
    <t xml:space="preserve">Прочистка внутренних трубопроводов канализации 110 м., </t>
  </si>
  <si>
    <t>Прочистка внутренних трубопроводов канализации 15 м,</t>
  </si>
  <si>
    <t>Прочистка канализации 60 м</t>
  </si>
  <si>
    <t>Прочистка трубопровода канализации 60 м</t>
  </si>
  <si>
    <t>Смена ламп 9 шт,выключателей 2 шт,</t>
  </si>
  <si>
    <t>Смена ламп 7 шт,патронов 1 шт, ремонт эл.щитов 1 шт</t>
  </si>
  <si>
    <t>Выполнение мелкого ремонта 0,5 час</t>
  </si>
  <si>
    <t>Смена ламп 15 шт.,патронов 1 шт,ремонт эл.щитов 1 шт,выполнение мелкого ремонта 0,5 час,смена эл.счётчиков 3 шт</t>
  </si>
  <si>
    <t>Смена ламп 8 шт,патронов 2 шт,</t>
  </si>
  <si>
    <t>Смена ламп 8 шт, патронов 1 шт, выполнение мелкого ремонта 0,5 час</t>
  </si>
  <si>
    <t>Смена ламп 6 шт, выключателей 1 шт</t>
  </si>
  <si>
    <t>Ремонт эл.щитов 1 шт со сменой авт.выкл.1 шт</t>
  </si>
  <si>
    <t>Смена патронов 2 шт,ремонт эл.щита 2 шт со сменой автоматов 2 шт</t>
  </si>
  <si>
    <t>Смена ламп 7 шт,патронов 2 шт</t>
  </si>
  <si>
    <t>Смена ламп 15 шт,патронов 2 шт,смена выключателей 1шт, ремонт эл.щита 1 шт со сменой авт.выкл.2 шт</t>
  </si>
  <si>
    <t>Ремонт эл.щита 1 шт со сменой авт.выкл.1 шт ,</t>
  </si>
  <si>
    <t>Ремонт эл.щитов 1 шт , выполнение мелкого ремонта 0,5 час</t>
  </si>
  <si>
    <t>Ремонт эл.щита 1 шт , смена выключателей 1 шт,,ламп 6 шт</t>
  </si>
  <si>
    <t>Смена патронов 1 шт,смена ламп 9 шт</t>
  </si>
  <si>
    <t>Смена ламп 8 шт ,патронов 1 шт</t>
  </si>
  <si>
    <t>Утепление подвальных окон 1м2,очистка кровли от наледи с вышки</t>
  </si>
  <si>
    <t>Очистка кровли от наледи с вышки</t>
  </si>
  <si>
    <t>Очистка кровли от наледи с вышки,прочистка канал.каналов от инея 12 м</t>
  </si>
  <si>
    <t>Изготовление и установка щита 20 м2</t>
  </si>
  <si>
    <t>Удаление сосулек и наледи с кровли</t>
  </si>
  <si>
    <t>Удаление сосулек и налени с кровли</t>
  </si>
  <si>
    <t>Очистка кровли от снега 21 час</t>
  </si>
  <si>
    <t>Очистка кровли от снега 2 час</t>
  </si>
  <si>
    <t>Очистка кровли от снега 18 час</t>
  </si>
  <si>
    <t>Удаление сосулек и наледи с крыши</t>
  </si>
  <si>
    <t>Удаление сосулек и наледи с крыши,ремонт дверей 1 шт</t>
  </si>
  <si>
    <t>Удаление сосулек и наледи с крыши, очистка подвала от мусора</t>
  </si>
  <si>
    <t>Прочистка канал.каналов от наледи 2 м</t>
  </si>
  <si>
    <t>Очистка кровли от наледи</t>
  </si>
  <si>
    <t>Ремонт дверного полотна 1 шт, установка дверей 5 шт</t>
  </si>
  <si>
    <t>Прочистка внутренних трубопроводов канализации 90 м,перезапуск водоснабжения 20 час отопления 1 час</t>
  </si>
  <si>
    <t>Прочистка  трубопроводов канализации 110 м, осмотр канал.колодцев 16 час</t>
  </si>
  <si>
    <t>Прочистка  трубопроводов канализации 170 м.осмотр канал.колодцев 10 час,смена труб д-80 мм 1 м,перезапуск отопления 2 час,обработка подвала хлоромином 1 час</t>
  </si>
  <si>
    <t>Осмотр канал.колодцев 10 час</t>
  </si>
  <si>
    <t>Перезапуск  отопления 24 час, смена труб д до 25 мм  4 м, промывка радиаторов 1 шт,смена крана 1 шт</t>
  </si>
  <si>
    <t>Прочистка внутренних трубопроводов канализации 120 м.</t>
  </si>
  <si>
    <t>Прочистка канализации 20 м,</t>
  </si>
  <si>
    <t>Перезапуск водоснабжения 10 час,прочистка канализации 70,м</t>
  </si>
  <si>
    <t xml:space="preserve">Прочистка канализации 40 м, </t>
  </si>
  <si>
    <t>Прочистка труб канализации 60 м, ремонт вентилей 2 час</t>
  </si>
  <si>
    <t>Прочистка канализации 30 м</t>
  </si>
  <si>
    <t>Прочистка канализации 120 м,перезапуск отопления 4 час.прочистка и устранение утечки хвс 16 час</t>
  </si>
  <si>
    <t>Прочистка канализации 80 м,</t>
  </si>
  <si>
    <t>Прочистка канализации 60 м, установка насоса 1,5 час, осмотр канализационных колодцев 10 час</t>
  </si>
  <si>
    <t>Прочистка канализации 15 м, ремонт задвижек 2 шт</t>
  </si>
  <si>
    <t>Прочистка внутренних трубопроводов канализации 100 м.</t>
  </si>
  <si>
    <t>Прочистка канализации 110 м,прочистка подводки 4 час, шт,ремонт задвижки 1 шт, смена труб канализации 15 м, обработка подвала хлоромином 1 час</t>
  </si>
  <si>
    <t>Прочистка канализации 15 м</t>
  </si>
  <si>
    <t>Водоотлив из подвала 57,6 м3,смена труб д-20мм 1 м, смена вентилей 1 шт,перезапуск системы отопления 6 час, осмотр канализационнвх колодцев 30 час, ремонт трубопровода канализации 16 час</t>
  </si>
  <si>
    <t>Прочистка канализации 60 м,</t>
  </si>
  <si>
    <t xml:space="preserve">Перезапуск отопления 2 час,прочистка труб канализации 60 м </t>
  </si>
  <si>
    <t xml:space="preserve">Установка заглушки  1 шт,перезапуск отопления 2, прочистка труб канализации 70 м </t>
  </si>
  <si>
    <t>Устранение утечки на  трубопроводе отопления 8 час</t>
  </si>
  <si>
    <t>Прочистка труб канализации 80 м</t>
  </si>
  <si>
    <t>Прочистка внутренних трубопроводов канализации 150 м,прочистка и перезапуск труб водоснабжения 28 час,осмотр канализационных колодцев 30 час,обработка подвала хлоромином 1 час</t>
  </si>
  <si>
    <t>Прочистка трубопроводов  канализации 90 м,смена труб канализации 5 м,ревизия вентилей  2 шт, осмотр канализационных колодцев 8 час</t>
  </si>
  <si>
    <t>Прочистка труб канализации 120м,смена вентилей 2 шт, смена труб д-25 мм 1 м перезапуск водоснабжения 26 час, осмотр канализационных колодцев 16 час</t>
  </si>
  <si>
    <t>Прочистка труб и перезапуск  водоснабжения 20 час,прочистка канализации 80 м, осмотр канализационных колодцев 16 час, обработка подвала хлоромином 1 час</t>
  </si>
  <si>
    <t>Осмотр придомовых колодцев 24 час, водоотлив из подвала 57,6 м3</t>
  </si>
  <si>
    <t>Смена труб канализации 2 м, прочистка труб канализации 10 м</t>
  </si>
  <si>
    <t xml:space="preserve">Смена вентилей 1 шт, смена труб Д до 25 мм 2 м </t>
  </si>
  <si>
    <t>Сена труб Д до 32 мм 2 м, смена кранов со сгоном 2 ши</t>
  </si>
  <si>
    <t>Водоотлив из подвала 24 м3</t>
  </si>
  <si>
    <t>Прочистка труб канализации 50 м</t>
  </si>
  <si>
    <t>Смена вентилей 1 шт.перезапуск ГВС 2 час</t>
  </si>
  <si>
    <t>Прочистка канализации 60 м,водоотлив из подвала 48 м3</t>
  </si>
  <si>
    <t xml:space="preserve">Смена вентилей и сгонов   5 шт.,прочистка  трубопроводов канализации 90, м.смена труб  2 м, </t>
  </si>
  <si>
    <t>Осмотр придомовых колодцев 10 час</t>
  </si>
  <si>
    <t xml:space="preserve">Прочистка трубопроводов канализации 130 м,смена вентилей  со сгоном 2 шт, смена труб д-до 32 мм 1 м, осмотр придомовых колодцев </t>
  </si>
  <si>
    <t>Установка  вентилей Д-20 мм 2 шт,,прочистка канализации 50 м, ревизия вентилей 2 шт,смена труб д до 32 мм 8,5 м,водоотлив из подвала 76,8 м3</t>
  </si>
  <si>
    <t>Водоотлив из подвала 48 м3</t>
  </si>
  <si>
    <t>Прочистка труб канализации 30 м</t>
  </si>
  <si>
    <t>Устранение утечки 6 час</t>
  </si>
  <si>
    <t>Осмотр придомовых колодцев 24 час,прокладка труб водоснабжения 8 м ,установка крана 1 шт</t>
  </si>
  <si>
    <t>Осмотр придомовых колодцев 20 час</t>
  </si>
  <si>
    <t>Выполнение заявок 2 час,установка  вентилей со сгоном 1  шт,перезапуск ГВС 2 час</t>
  </si>
  <si>
    <t>Прочистка труб канализации 18 м</t>
  </si>
  <si>
    <t>Прочистка канализации 40 м, водоотлив из подвала 28,8 м3</t>
  </si>
  <si>
    <t>Прочистка канализации 32 м,</t>
  </si>
  <si>
    <t>Водоотлив из подвала 192 м3, осмотр придомовых колодцев 24 час</t>
  </si>
  <si>
    <t>Смена вентилей 3 шт,смена труб канализации 6 м, выполнение мелкого ремонта  в кв 5 6 час</t>
  </si>
  <si>
    <t>Выполнение заявок 1 час,смена вентилей 1 шт, перезапуск ГВС 4 час,переключение отопления 6 час</t>
  </si>
  <si>
    <t>Смена вентилей 1 шт, переключение отопления 4 час,</t>
  </si>
  <si>
    <t>Переключение отопления 4 час</t>
  </si>
  <si>
    <t>Смена ламп 7 шт.,выключателей 1 шт,</t>
  </si>
  <si>
    <t>Ремонт эл.щитков 1 шт со сменой авт.выкл 2 шт</t>
  </si>
  <si>
    <t>Смена ламп 7 шт,патронов 1 шт,ремонт эл.щитов 1 шт со сменой авт.выключателей 6 шт,смена предохранит. 4 шт</t>
  </si>
  <si>
    <t>Смена ламп 10 шт,патронов 1 шт, ремонт эл.щитов 1 шт со сменой авт.выкл 2 шт</t>
  </si>
  <si>
    <t>Смена ламп 5 шт, смена выключателей1 шт</t>
  </si>
  <si>
    <t>Смена патронов 1 шт.,смена ламп 8 шт, ремонт эл.щитов 1 шт со сменой авт.выкл 3 шт</t>
  </si>
  <si>
    <t>Смена ламп 6 шт, выключателей   1 шт</t>
  </si>
  <si>
    <t>Смена ламп 18 шт,выключателей 3 шт, патронов 1 шт, смена счётчиков 1 шт, ремонт эл.щитов 1 шт</t>
  </si>
  <si>
    <t>Смена ламп 10 шт ,патронов 2 шт</t>
  </si>
  <si>
    <t>Смена ламп 5 шт,патронов 1 шт,</t>
  </si>
  <si>
    <t>Смена ламп 7 шт, патронов 1 шт</t>
  </si>
  <si>
    <t xml:space="preserve">Смена ламп 6 шт, выключателей  1 шт,ремонт эл.щитов 1 шт </t>
  </si>
  <si>
    <t>Работа электрика по заявке в кв 6 0,5 час</t>
  </si>
  <si>
    <t>Заделка отверстий в кв 28  0,05 м3</t>
  </si>
  <si>
    <t>Ремонт кровли над кв 43,44   10м2</t>
  </si>
  <si>
    <t>Ремонт кровли над кв.19, 20,50, 69  15 м2</t>
  </si>
  <si>
    <t xml:space="preserve">Проверка и прочистка вент.каналов  4 час </t>
  </si>
  <si>
    <t>Очистка подвала и вывоз мусора 2 тн</t>
  </si>
  <si>
    <t>Проверка и прочистка вент.каналов в кв 13 3 час</t>
  </si>
  <si>
    <t>Заделка отверстий в кв 12,16,20   0,12 м3</t>
  </si>
  <si>
    <t>Очистка подвала с вывозкой мусора 2 тн</t>
  </si>
  <si>
    <t>Прочистка труб канализации 70 м</t>
  </si>
  <si>
    <t>Прочистка канализации 30 м.  Смена вентилей 2 шт</t>
  </si>
  <si>
    <t>Прочистка  труб канализации 20 м , смена вентилей 2 шт.</t>
  </si>
  <si>
    <t>Прочистка труб канализации 50 м,обработка подвала 1 час</t>
  </si>
  <si>
    <t>Прочистка канализации 50 м,установка заглушек 2 шт,водоотлив из подвала 6,4 м3</t>
  </si>
  <si>
    <t>Прочистка труб  канализации 20 м</t>
  </si>
  <si>
    <t>Прочистка канализации 20 м.,смена труб канализации 1 м</t>
  </si>
  <si>
    <t>Прочистка труб канализации 40 м</t>
  </si>
  <si>
    <t>Прочистка канализации 80 м,перезапуск хвс 1 час смена труб Д-76мм 11 м, Д-100 мм 1 м</t>
  </si>
  <si>
    <t>Водоотлив из подвала 5,4 м3</t>
  </si>
  <si>
    <t>Уборка снега с крышы, прочистка ливневок 4 шт,подсыпка придомовых территорий 1 час</t>
  </si>
  <si>
    <t>Закрашивание рекламы 3 м2 подсыпка территорий 1 час</t>
  </si>
  <si>
    <t>Выполнение мелкого ремонта в подъездах ,уборка снега с крыши,прочистка ливневок 4 шт,подсыпка территорий 1 час</t>
  </si>
  <si>
    <t>Закрашивание рекламы 3 м2,подсыпка территорий 1 час</t>
  </si>
  <si>
    <t>Подсыпка территорий 1 час</t>
  </si>
  <si>
    <t>Подсыпка придомовых территорий  1 час</t>
  </si>
  <si>
    <t>Подсыпка придомовых территорий 1 час</t>
  </si>
  <si>
    <t>Уборка снега с крыши, прочистка ливневок 8 шт, подсыпка территорий 1 час</t>
  </si>
  <si>
    <t>Уборка снега с крыши , прочистка ливневок 6 шт,подсыпка территорий 1 час</t>
  </si>
  <si>
    <t>Уборка снега с крыши ,подсыпка территорий 1 час</t>
  </si>
  <si>
    <t>Электр. Выполнение мелкого ремонта 0,5 час</t>
  </si>
  <si>
    <t>Ремонт эл.щитов 1 шт со сменой авт.выкл. 1 шт</t>
  </si>
  <si>
    <t>Смена ламп 10 шт  выключателей  1 шт</t>
  </si>
  <si>
    <t>Смена ламп 7 .патронов 1 шт, выполнение мелкого ремонта 0,5 час</t>
  </si>
  <si>
    <t xml:space="preserve">Смена ламп 15 шт, патронов 1 шт, ремонт эл.щитов 1 шт со сменой авт. выкл. 9 шт, смена провода 5 м </t>
  </si>
  <si>
    <t>Смена ламп 8 шт</t>
  </si>
  <si>
    <t>Смена ламп 9 шт, патронов 1 шт, выполнение мелкого ремонта 0,5 час</t>
  </si>
  <si>
    <t xml:space="preserve">Смена ламп 7 шт,ремонт эл.щита 1 шт со сменой авт.выкл. 2 шт, выключателей 1 шт </t>
  </si>
  <si>
    <t>Смена ламп 9 шт , патронов 1 шт, выполнение мелкого ремонта 0,5 час</t>
  </si>
  <si>
    <t>Смена ламп 20 шт выкл. 1 шт патронов 1 шт,</t>
  </si>
  <si>
    <t>Смена ламп 8 шт, патронов 1 шт</t>
  </si>
  <si>
    <t>Смена ламп 4 шт, выключателей 1 шт</t>
  </si>
  <si>
    <t>Ремонт эл.щита 1 шт со сменой авт.выкл. 3 шт,смена ламп 10 шт,выключателей  1 шт, выполнение мелкого ремонта 0,5 час</t>
  </si>
  <si>
    <t>Смена патронов 1 шт, смена ламп 3 шт</t>
  </si>
  <si>
    <t>Смена патронов 1 шт,ламп 10 шт</t>
  </si>
  <si>
    <t>Смена выключателей 1 шт ,ламп 8 шт, ремонт эл.щитов 1 шт со сменой авт. выкл. 2</t>
  </si>
  <si>
    <t>Ремонт эл.щитов 1 шт со сменой авт. выкл.2 шт</t>
  </si>
  <si>
    <t>Смена ламп 6 шт, патронов 1 шт, ремонт эл.щитов 1 шт со сменой авт.выкл. 4 шт</t>
  </si>
  <si>
    <t>Ремонт эл.щитов 1 шт</t>
  </si>
  <si>
    <t>Выполнение заявок 0,5 час</t>
  </si>
  <si>
    <t>Смена мамп 12 шт,выключателей 1 шт, патронов 2 шт,выполнение заявок 0,5 час</t>
  </si>
  <si>
    <t>Смена эл.счетчиков 1 шт, ремонт эл.щитов 1 шт,смена ламп 5 шт,патронов 1 шт</t>
  </si>
  <si>
    <t>Смена ламп 4 шт,выполнение заявок 0,5 час</t>
  </si>
  <si>
    <t>Смена ламп 2 шт</t>
  </si>
  <si>
    <t>Ремонт эл.щитов 1 шт со сменой авт.выкл 1 шт,смена ламп 6 шт патронов 1 шт</t>
  </si>
  <si>
    <t>Смена ламп 5 шт патронов 1 шт</t>
  </si>
  <si>
    <t>Смена ламп 6 шт,патронов 1 шт,ремонт эл.щитков 1 шт со сменой авт.выкл.2 шт,</t>
  </si>
  <si>
    <t>Смена ламп 5 шт,выключателей 2 шт</t>
  </si>
  <si>
    <t>Смена ламп 15 шт, выключателей 1 шт,патронов 3 шт</t>
  </si>
  <si>
    <t>Смена ламп 5 шт, патронов 1 шт</t>
  </si>
  <si>
    <t>Выкашивание газонов 100 м2</t>
  </si>
  <si>
    <t>Выкашивание газонов 300 м2</t>
  </si>
  <si>
    <t>Выкашивание газонов 350 м2, проверка и прочистка вентиляции 3 час в кв 7</t>
  </si>
  <si>
    <t>Ремонт кровли 4,5 м2 над кв 58,15, выкашивание газонов 50 м2</t>
  </si>
  <si>
    <t>Выкашивание газонов 50 м2</t>
  </si>
  <si>
    <t>Выкашивание газонов 200 м2</t>
  </si>
  <si>
    <t xml:space="preserve">Выкашивание газонов 200 м, </t>
  </si>
  <si>
    <t>Выкашивание газонов 1000 м2,</t>
  </si>
  <si>
    <t>Ремонт кровли кв 13,14,15   60 м2 ,мелкий ремонт кровли 15 м2, ремонт примыканий 17 м,выкашивание газонов 500 м2, очистка подвала с вывозкой мусора 2,5 тн</t>
  </si>
  <si>
    <t>Выкашивание газонов  300 м2</t>
  </si>
  <si>
    <t>Выкашивание газонов 350 м2</t>
  </si>
  <si>
    <t>Ремонт забора 4 м2</t>
  </si>
  <si>
    <t>Выкашивание газона 300 м2</t>
  </si>
  <si>
    <t>Смена стекла 1.5 м2, ремонт оконных переплетов 1 шт</t>
  </si>
  <si>
    <t>Смена вентиля со сгоном 1 шт,осмотр системы гвс 6 час</t>
  </si>
  <si>
    <t>Осмотр придомовых колодцев 6 час</t>
  </si>
  <si>
    <t>Осмотр придомовых колодцев6 час</t>
  </si>
  <si>
    <t>Смена труб д до 32 мм 2,6 м,прочистка канализации 88 м,смена труб канализации 1,5 м,осмотр придомовых колодцев 6 час,смена вентилей со сгоном 2 шт,ремонт труб канализации 2 час</t>
  </si>
  <si>
    <t>Прочистка труб канализации 80 м,осмотр придомовых колодцев 6 час</t>
  </si>
  <si>
    <t>Прочистка труб канализации  12 м, осмотр канализационных колодцев 1,5 час</t>
  </si>
  <si>
    <t>Выполнение заявок 1,5 час</t>
  </si>
  <si>
    <t>Прочистка труб канализации 12 м,осмотр придомовых колодцев 6 час</t>
  </si>
  <si>
    <t>Осмотр придомовых колодцев 6 час,выполнение заявок 1,5 час</t>
  </si>
  <si>
    <t>Прочистка труб канализации 20 м</t>
  </si>
  <si>
    <t>Смена труб Д до 20 мм 2 м,смена вентилей 2 шт</t>
  </si>
  <si>
    <t>Промывка и г/испытания системы отопления</t>
  </si>
  <si>
    <t xml:space="preserve">Смена вентилей 1 шт,осмотр придомовых колодцев 6 час,перезапуск хвс 3 час,промывка и г/испытания системы отопления </t>
  </si>
  <si>
    <t>Промывка и г/испытания системы отопления, смена вентилей 1 шт,осмотр придомовых колодцев 6 час</t>
  </si>
  <si>
    <t>Смена труб Д до 25 мм 2м, смена вентилей со сгоном 2 шт, осмотр придомовых колодцев 6 час,промывка и г/испытания системы отопления.</t>
  </si>
  <si>
    <t>Прочистка канализации 20 м,осмотр придомовых колодцев 6 час,промывка и г/испытания системы отопления</t>
  </si>
  <si>
    <t>Смена труб канализации 2 м</t>
  </si>
  <si>
    <t>Смена вентилей со сгоном 2 шт,выполнение заявок 2 час, промывка и г/испытания системы отопления</t>
  </si>
  <si>
    <t>Смена труб Д до 20 мм 1,5 м,смена вентиля со сгоном 1 шт, промывка и г/испытания системы отопления .</t>
  </si>
  <si>
    <t>Смена труб канализации 58,5 м,осмотр придомовых колодцев 6 час, водоотлив из подвада 124 м3</t>
  </si>
  <si>
    <t>Осмотр системы водоснабжения 7 час, выполнение заявок 3 час</t>
  </si>
  <si>
    <t>Ремонт ступеней крыльца 6 шт,ремонт цоколя 158 м2</t>
  </si>
  <si>
    <t>Смена вентилей 4 шт,смена труб канализации 2 м,прочистка канализации 12 м,осмотр придомовых колодцев 8 час,</t>
  </si>
  <si>
    <t>Прочистка канализации 30 м, смена труб канализации 4 м, осмотр придомовых колодцев 10 час, выполнение заявок 3 час</t>
  </si>
  <si>
    <t>Прочистка канализации 75 м, смена  труб канализации 1,5 м,осмотр придомовых колодцев 1 час</t>
  </si>
  <si>
    <t>Выполнение заявок 1 час, осмотр придомовых колодцев 2 час</t>
  </si>
  <si>
    <t>Осмотр придомовых колодцев 2 час</t>
  </si>
  <si>
    <t>Осмотр придомовых колодцев 10 час,ревизия задвижек 3 шт,прочистка канализации 20 м</t>
  </si>
  <si>
    <t>Осмотр придомовых колодцев 1 час,ревизия задвижек 1 шт,смена вентилей 1 шт,ремонт труб канализации 6 час</t>
  </si>
  <si>
    <t>Выполнение заявок 2 час,смена вентилей 1 шт,ревизия задвижек 2 шт,осмотр придомовых колодцев 2 шт</t>
  </si>
  <si>
    <t>Осмотр придомовых колодцев 1 шт</t>
  </si>
  <si>
    <t>Смена труб канализации 3 м,перезапус и регулировка гвс и хвс 10 час</t>
  </si>
  <si>
    <t>Прочистка канализации 206 м,ревизия задвижек 22 шт, осмотр придомовых колодцев 4 час, выполнение заявок 11 час,промывка системы отопления</t>
  </si>
  <si>
    <t xml:space="preserve">Ревизия задвижек 6 шт,ремонт труб канализации 4 час,осмотр придомовых колодцев 4 час,прочистка канализации 40 м,промывка системы отопления </t>
  </si>
  <si>
    <t>Прочистка канализации 68 м,прочистка и перезапуск водоснабжения 3 час,осмотр придомовых колодцев 1 час, промывка системы отопления</t>
  </si>
  <si>
    <t>Смена труб канализации 1,5 м, осмотр придомовых колодцев 2 час,смена труб д до 80 мм 1 м,смена вентилей 2 шт, устранение утечек 5 час</t>
  </si>
  <si>
    <t>Прочистка труб канализации 60 м</t>
  </si>
  <si>
    <t>Ревизия задвижек 4 час</t>
  </si>
  <si>
    <t>Прочистка канализации 40 м,установка насоса 3 час,</t>
  </si>
  <si>
    <t>Прочистка канализации  20 м</t>
  </si>
  <si>
    <t>Изоляция труб ГВС 43,5 м2</t>
  </si>
  <si>
    <t>Смена вентилей 1 шт.</t>
  </si>
  <si>
    <t>Прочистка труб канализации 48 м</t>
  </si>
  <si>
    <t xml:space="preserve">Водоотлив из подвала 325 м3 </t>
  </si>
  <si>
    <t>Смена патронов 1 шт ламп 8 шт , выполнение заявок 1 час</t>
  </si>
  <si>
    <t>Выполнение заявок 1 час  сантех.работ</t>
  </si>
  <si>
    <t>Выполнение заявок 1 час  электр.работ 0,5 час</t>
  </si>
  <si>
    <t xml:space="preserve">Смена ламп 5 шт патронов 1 шт,  </t>
  </si>
  <si>
    <t>Смена ламп 6 шт, выключателей 1 шт,</t>
  </si>
  <si>
    <t>Смена ламп 5 шт,</t>
  </si>
  <si>
    <t>Смена ламп 5 шт,патронов 1 шт, выполнение заявок 0,5 час</t>
  </si>
  <si>
    <t>Смена ламп 9 шт,патронов 1 шт,  выполнение заявок 0,5 час</t>
  </si>
  <si>
    <t>Смена ламп 7 шт,патронов 1 шт, ремонт эл.щитов 1 шт со сменой авт.выкл 4 шт</t>
  </si>
  <si>
    <t>Смена ламп 8 шт,</t>
  </si>
  <si>
    <t>Осмотр придомовых колодцев 2 час,ревизия задвижек 1 шт,смена вентилей 1 шт,</t>
  </si>
  <si>
    <t>Смена ламп 6 шт,патронов 1 шт,выполнение заявок 0,5 час</t>
  </si>
  <si>
    <t>Смена ламп 12 шт,патронов 2 шт,выполненгие заявок 0,5 час</t>
  </si>
  <si>
    <t>Изготовление и установка песочниц 1 шт</t>
  </si>
  <si>
    <t>Смена ламп 4 шт,</t>
  </si>
  <si>
    <t>Смена ламп 6 шт,патронов 1 шт,</t>
  </si>
  <si>
    <t>Смена  ламп 6 шт, выключателей 1 шт</t>
  </si>
  <si>
    <t>Ремонт эл.щитов 3 шт со сменой авт.выкл.2 шт,смена предохранителей 9 шт,смена счётчиков 1 шт,смена патронов 2 шт ламп 8 шт</t>
  </si>
  <si>
    <t>Выполнение заявок 1 час,смена ламп 5 шт,патронов 1 шт</t>
  </si>
  <si>
    <t>Ремонт эл.щитов 2 шт со сменой авт.выкл.2 шт,смена ламп 15 шт,выключателей 1 шт,патронов 1 шт,смена эл.счётчиков 1 шт, смена предохранителей 5 шт</t>
  </si>
  <si>
    <t>Смена ламп 8 шт, патронов 1 шт,выполнение заявок 0,5 час</t>
  </si>
  <si>
    <t>Смена ламп 7 шт,патронов 1 шт, выполнение заявок 0,5 час</t>
  </si>
  <si>
    <t>Смена ламп 5 шт выключателей 1 шт</t>
  </si>
  <si>
    <t>Смена ламп 7 шт,</t>
  </si>
  <si>
    <t>Смена ламп 6 шт, патронов 1 шт,ремонт эл.щитов 1 шт со сменой авт.выкл.3 шт,выполнение заявок 0,5 час,</t>
  </si>
  <si>
    <t>Смена ламп 5 шт,патронов 1 шт,выполнение заявок 0,5 час</t>
  </si>
  <si>
    <t>Ремонт эл.щита 1 шт со сменой авт.выкл. 2 шт, выполнение мелкого ремонта 0,5 час,смена эл.счётчиков 1 шт</t>
  </si>
  <si>
    <t>Выполнение заявок 0,5 час Электр.</t>
  </si>
  <si>
    <t>Смена ламп 15 шт</t>
  </si>
  <si>
    <t>Прочистка труб хвс 4 час,канализации 12 м, смена труб канализации 3 м, осмотр колодцев 8 час,смена вентилей 2 шт,выполнение заявок 4,5 час,прочистка ливневки 3 час</t>
  </si>
  <si>
    <t>Смена вентилей со сгоном  8 шт, смена труб канализации 5 м, монтаж перил ограждения в 3 и 4 м подъездах</t>
  </si>
  <si>
    <t xml:space="preserve">Ревизия задвижек 6 шт,прочистка канализации 28 м,смена труб канализации 2 м,смена труб Д до 80 мм 7 м,смена вентилей 2 шт, промывка системы отопления </t>
  </si>
  <si>
    <t>Осмотр колодцев 6 час</t>
  </si>
  <si>
    <t>Осмотр колодцев 10 час,смена вентилей со сгоном 2 шт,смена труб Д до 80 мм 3 м,ревизия задвижек 9 шт, промывка системы отопления</t>
  </si>
  <si>
    <t>Прочистка канализации 12 м., осмотр колодцев 8 час,ревизия задвижек 14 шт,промывка системы отопления</t>
  </si>
  <si>
    <t>Осмотр придомовых колодцев 4 час</t>
  </si>
  <si>
    <t>Осмотр придомовых колодцев 3 час, прочистка канализации 20 м</t>
  </si>
  <si>
    <t>Осмотр придомовых колодцев 6 час,</t>
  </si>
  <si>
    <t>Осмотр придомовых колодцев 6 час, выполнение заявок 1 час,смена труб Д до 80 мм 2 м</t>
  </si>
  <si>
    <t>Водоотлив из подвала 190 м3,осмотр придомовых колодцев 8 час,смена задвижек Д-50 мм 2 шт , промывка системы отопления</t>
  </si>
  <si>
    <t>Смена  труб канализации 2,5 м,смена труб д до 20 мм 1,5 м</t>
  </si>
  <si>
    <t>Смена труб канализации 2 м, выполнение заявок 4,5 час</t>
  </si>
  <si>
    <t>Осмотр придомовых колодцев 8 час</t>
  </si>
  <si>
    <t>Смена труб канализации 2, 5 м,  прочистка труб канализации 25 м, смена вентилей со сгоном 2 шт,осмотр придомовых колодцев 8 час</t>
  </si>
  <si>
    <t>Водоотлив из подвала 250 м3</t>
  </si>
  <si>
    <t>Смена вентиля 1 шт</t>
  </si>
  <si>
    <t>Выполнение заявок 1 час  Электр.</t>
  </si>
  <si>
    <t>Установка затворов 1 шт,смена труб Д-76мм 8 м,перезапуск гвс 4 час,ревизия задвижек 4 шт,смена вентилей со сгоном 5 шт,выполнение заявок 3 час</t>
  </si>
  <si>
    <t>Выполнение заявок 10 час</t>
  </si>
  <si>
    <t>Осмотр придомовых колодцев 8 час,смена вентилей со сгоном 2 шт</t>
  </si>
  <si>
    <t>Осмотр придомовых колодцев 14 час</t>
  </si>
  <si>
    <t>Прочистка канализации 46 м, осмотр придомовых колодцев 6 час,перезапуск гвс 1 час</t>
  </si>
  <si>
    <t>Ремонт кровли 5 м2, выкашивание газонов 800 м2,дезинсекция подвала 900 м2</t>
  </si>
  <si>
    <t>Окраска крыльца 20 м2, выкашивание газона 5  м2</t>
  </si>
  <si>
    <t>Ремонт крылец и фасада</t>
  </si>
  <si>
    <t>Ремонт отмостки 42 м2</t>
  </si>
  <si>
    <t>Выкашивание газонов 200  м2</t>
  </si>
  <si>
    <t>Ремонт кровли 35 м2 над кв 33,34,35,48,50</t>
  </si>
  <si>
    <t>Дезинсекция подвала 700 м2</t>
  </si>
  <si>
    <t>Выкашивание газонов 250 м2</t>
  </si>
  <si>
    <t xml:space="preserve">Выкашивание газонов 250 м, </t>
  </si>
  <si>
    <t>Изготовление и установка скамьи1 шт</t>
  </si>
  <si>
    <t>Ремонт кровли козырьков балконов  кв 13,30,45,56 ремонт межпанельных швов 35м</t>
  </si>
  <si>
    <t>Выкашивание газонов 500 м2</t>
  </si>
  <si>
    <t>Смена ламп 4 ,выключателей 1 шт</t>
  </si>
  <si>
    <t>Смена ламп 4 шт,патронов 1 шт, выполнение заявок 1,5 час</t>
  </si>
  <si>
    <t>Ремонт эл.щитов 3 шт со сменой авт.выкл. 10 шт,смена ламп 8 шт,дин.ре1ки 5 шт,патронов 2 шт, выполнение заявок 0,5 час</t>
  </si>
  <si>
    <t>Смена ламп 5 шт, патронов 1 шт,выполнение заявок 0,5 час</t>
  </si>
  <si>
    <t>Смена ламп 4 шт.,патронов 1 шт, выполнение заявок 0,5 час</t>
  </si>
  <si>
    <t>Ремонт эл.щитов 1 шт со сменой авт.выкл. 4 шт</t>
  </si>
  <si>
    <t>Смена ламп 2 шт, патронов 1 шт, выполнение заявок 0,5 час</t>
  </si>
  <si>
    <t>Смена ламп 6 шт,патронов 1 шт,выполнение заявок 1,5 час</t>
  </si>
  <si>
    <t>Смена ламп 2 шт,патронов 1 шт, ремонт эл.щитов 1 шт</t>
  </si>
  <si>
    <t>Смена ламп 15 шт,патронов 2 шт,выключателей 2 шт,</t>
  </si>
  <si>
    <t>Смена ламп 4 шт патронов 1 шт</t>
  </si>
  <si>
    <t>Смена  ламп 5 шт.</t>
  </si>
  <si>
    <t>Ремонт эл.щитов 1 шт со сменой авт.выкл.1 шт,смена эл.проводки 2 м</t>
  </si>
  <si>
    <t>Смена ламп 5 шт,дин.рейки 3 шт,ремонт эл.щитов 1 шт</t>
  </si>
  <si>
    <t xml:space="preserve">Смена ламп 8 шт,патронов 1 шт, </t>
  </si>
  <si>
    <t>Мелкий ремонт кровли 3 й подъезд 4 час, смена стекла 0,8 м2</t>
  </si>
  <si>
    <t>Ремонт люка выхода на кровлю 1 шт,</t>
  </si>
  <si>
    <t>Проверка и прочистка вент.каналов  4 час</t>
  </si>
  <si>
    <t>Смена вентилей со сгоном 3 шт,осмотр придомовых колодцев 14 час,</t>
  </si>
  <si>
    <t>Прочистка канализации 16 м,смена труб канализации 23.5 м,осмотр колодцев 16 час</t>
  </si>
  <si>
    <t>Заделка отверстий монтажной пеной 0,12 м3,осмотр колодцев 2 час,промывка системы отопления, ревизия задвижек 10 шт</t>
  </si>
  <si>
    <t>Осмотр придомовых колодцев 14 час,смена вентиля со сгоном 1 шт</t>
  </si>
  <si>
    <t>Осмотр придомовых колодцев 14 час,изоляция труб отопления 10 м2</t>
  </si>
  <si>
    <t>Осмотр придомовых колодцев 12 час</t>
  </si>
  <si>
    <t xml:space="preserve">Осмотр придомовых колодцев 16 час,смена вентиля со сгоном 1 шт </t>
  </si>
  <si>
    <t>Осмотр придомовых колодцев 16 час</t>
  </si>
  <si>
    <t>Осмотр придомовых колодцев 14 час, прочистка труб канализации 14 м</t>
  </si>
  <si>
    <t>Смена вентилей со сгоном 3 шт,выполнение заявок 2 час,устранение утечки канализации в подвале 2,5 час</t>
  </si>
  <si>
    <t>Прочистка труб канализации 60 м,ремонт труб канализации 15 час,промывка системы отопления ,ревизия вентиля 4 шт</t>
  </si>
  <si>
    <t>Промывка системы отопления, ревизия вентилей 4 шт</t>
  </si>
  <si>
    <t>Осмотр придомовых колодцев 16 час,смена вентилей со сгоном 3 шт,устранение утечки на гвс 5 час,прочистка труб канализации 48 м,прочистка ливневой канализации 18 м</t>
  </si>
  <si>
    <t>Прочистка труб канализации 30 м,осмотр придомовых колодцев 14 час</t>
  </si>
  <si>
    <t>Осмотр придомовых колодцев 12 час,установка ок.решеток и двери 6 час,смена труб Д до 50 мм 2 м,смена вентилей со сгоном 1 шт,прочистка труб канализации 8 м</t>
  </si>
  <si>
    <t>Осмотр придомовых колодцев 16 час,выполнение заявок 1 час</t>
  </si>
  <si>
    <t>Осмотр придомовых колодцев 14 час,прочистка труб канализации 30 м,смена труб Д до 50 мм 2,5 м,смена вентилей со сгоном 1 шт</t>
  </si>
  <si>
    <t>Осмотр  придомовых колодцев 12 час, прочистка труб канализации 20 м</t>
  </si>
  <si>
    <t>Осмотр придомовых колодцев 14 час,</t>
  </si>
  <si>
    <t>Осмотр придомовых колодцев 12 час,смена вентилей со сгоном 5 шт,смена труб Д до 25 мм 4,5 м,смена труб канализации 2 м,промывка системы отопления, ревизия задвижек 7 шт</t>
  </si>
  <si>
    <t>Водоотлив из подвала 174 м3,промывка системы отопления ,ревизия задвижек 4 шт</t>
  </si>
  <si>
    <t>Промывка системы отопления ,ревизия задвижек 4 шт</t>
  </si>
  <si>
    <t>Смена вентиля со сгоном 1 шт</t>
  </si>
  <si>
    <t>Смена вентилей  1 шт</t>
  </si>
  <si>
    <t>Смена вентилей со сгоном 1 шт</t>
  </si>
  <si>
    <t>Смена ламп 7 шт,патронов 1 шт,выполнение заявок 0,5 час</t>
  </si>
  <si>
    <t xml:space="preserve">Смена  ламп 4 шт.патронов 1 шт,ремонт эл.щитков 1 шт.со сменой авт.выкл.6 шт,смена предохранителей 2 шт. выполнение заявок 0,5 час </t>
  </si>
  <si>
    <t>Смена ламп 5 шт.</t>
  </si>
  <si>
    <t>Смена ламп 6 шт.,патронов 1 шт.ремонт эл.щитов 1 шт, смена предохранителей 3 шт,выполнение заявок 0,5 час</t>
  </si>
  <si>
    <t>Смена ламп 5 шт.,</t>
  </si>
  <si>
    <t>Ремонт эл.щитов 1 шт со сменой авт.выкл 2 шт,смена предохранителей 2 шт</t>
  </si>
  <si>
    <t>Ремонт эл.щитов 1 шт со сменой авт.выкл. 2 шт,смена предохранителей 1 шт</t>
  </si>
  <si>
    <t>Смена ламп 5 шт,патронов 1 шт, ремонт эл.щитов 1 шт ,смена  предохранителей 1 шт</t>
  </si>
  <si>
    <t xml:space="preserve">Смена ламп 2 шт, выключателей  1 шт пакетных 1 шт, смена проводки 3 м </t>
  </si>
  <si>
    <t>Смена ламп 12 шт.,патронов 2 шт.,предохранителей  4 шт. ремонт эл.щитов 1 шт</t>
  </si>
  <si>
    <t>Смена ламп 14 шт.,патронов 2 шт.,выключателей 1 шт,</t>
  </si>
  <si>
    <t>Смена ламп 8 шт,,патронов 1 шт, ремонт эл.щитов 1 шт со сменой авт.выкл.2 шт , смена предохранителей 1 шт</t>
  </si>
  <si>
    <t>Смена ламп 7 шт, предохранителей 2 шт,ремонт эл.щитов 1 шт , смена патронов 2 шт</t>
  </si>
  <si>
    <t>Смена ламп 15 шт,патронов 2 шт,выключателей 2 шт</t>
  </si>
  <si>
    <t>Проверка и прочистка вентиляции 12 час</t>
  </si>
  <si>
    <t>Укрепление почтовых ящиков 2 час</t>
  </si>
  <si>
    <t>Смена стекла 0,3 м2,ремонт кровли 8 м2</t>
  </si>
  <si>
    <t>Ремонт шиф.кровли 3.6 м2 с вышки</t>
  </si>
  <si>
    <t>Ремонт кровли с вышки 3,6 м2</t>
  </si>
  <si>
    <t>Смена стекла 0,5 м2</t>
  </si>
  <si>
    <t>Смена труб канализации 1,5 м,смена вентилей 7 шт , сгонов 6 шт,осмотр колодцев 1 час,выполнение заявок 2 час</t>
  </si>
  <si>
    <t>Прочистка канализации 32 м.,осмотр колодцев 1 час</t>
  </si>
  <si>
    <t>Осмотр колодцев 2 час</t>
  </si>
  <si>
    <t>Ремонт канализации 6 час</t>
  </si>
  <si>
    <t>Прочистка канализации  46  м., смена вентилей  8 шт, осмотр колодцев 4 час</t>
  </si>
  <si>
    <t>Прочистка канализации 18 м.,осмотр колодцев 3 час</t>
  </si>
  <si>
    <t>Осмотр придомовых колодцев 2 час,выполнение заявок 3 час</t>
  </si>
  <si>
    <t>Прочистка канализации 18 м</t>
  </si>
  <si>
    <t>Прочистка канализации 7 м , прмывка системы отопления</t>
  </si>
  <si>
    <t xml:space="preserve">Промывка системы отопления </t>
  </si>
  <si>
    <t>Осмотр колодцев 2 час,смена труб Д до 25 мм 1 м, изоляция труб гвс 8 м2</t>
  </si>
  <si>
    <t>Осмотр колодцев 2 час,промывка системы отопления</t>
  </si>
  <si>
    <t>Осмотр колодцев 1 час,смена трубы Д-80 мм 2 м,врезка стояков 2 шт,выполнение заявок 3 час,ремонт труб канализации 2 час</t>
  </si>
  <si>
    <t>Выполнение заявок 5 час  Сант.</t>
  </si>
  <si>
    <t>Прочистка канализации 30 м.,водоотлив из подвала 160 м3, осмотр колодцев 4 час</t>
  </si>
  <si>
    <t>Прочистка канализации 36 м</t>
  </si>
  <si>
    <t>Выполнение заявок 4 час, смена вентилей 1 шт</t>
  </si>
  <si>
    <t xml:space="preserve">Смена вентилей 2 шт, </t>
  </si>
  <si>
    <t>Промывка системы отопления</t>
  </si>
  <si>
    <t>Смена труб канализации 1,5 м,промывка системы отопления</t>
  </si>
  <si>
    <t>Выполнение заявок 6.5 час, водоотлив из подвала 100 м2</t>
  </si>
  <si>
    <t>Осмотр колодцев 1 час ,выполнение заявок 5 час,смена труб отопления 4 м,смена кранов 9 шт,изоляция труб отопления 17,8м2</t>
  </si>
  <si>
    <t>Осмотр колодцев 3 час,выполнение заявок 1 час,ревизия вентилей 4 шт,промывка системы отопления</t>
  </si>
  <si>
    <t>Смена дверного блока 1 шт</t>
  </si>
  <si>
    <t>Утепление окон подвала 12 м2</t>
  </si>
  <si>
    <t>Утепление подвальных окон 1 м2</t>
  </si>
  <si>
    <t>Заделка подвальных окон 1 м2</t>
  </si>
  <si>
    <t>Смена стекла 1,2 м2, ремонт шиферной кровли</t>
  </si>
  <si>
    <t>Ремонт межпанельных швов 42 м</t>
  </si>
  <si>
    <t>Ремонт крыльца  2 го подъезда</t>
  </si>
  <si>
    <t>Прочистка вентиляции с  а/ вышки</t>
  </si>
  <si>
    <t>Смена : патронов 1 шт,ламп 2 шт,выключателей 1 шт</t>
  </si>
  <si>
    <t>Смена ламп 5 шт, выполнение заявок 0,5 час</t>
  </si>
  <si>
    <t xml:space="preserve">Ремонт эл.щита 1 шт  смена рейки 2 шт,выполнение заявок 1 час </t>
  </si>
  <si>
    <t>Смена пакетных выключателей 1 шт,Рем.эл.щитов 1 шт со сменой авт.выкл. 3 шт,смена ламп 2 шт</t>
  </si>
  <si>
    <t>Смена ламп 5 шт.,смена рейки 2  шт.,ремонт эл.щитов 1 со сменой авт.выкл.10 шт,выполнение заявок 1,5 час</t>
  </si>
  <si>
    <t>Смена ламп 4шт, выполнение заявок 1 час</t>
  </si>
  <si>
    <t>Смена выключателей 1 шт,патронов 2 шт, ламп 15 шт,выполнение заявок 0,5 час</t>
  </si>
  <si>
    <t>Выполнение заявок     Электр.</t>
  </si>
  <si>
    <t>Смена патронов 2 шт ламп 18 шт</t>
  </si>
  <si>
    <t>Смена ламп 12 шт, патронов 2 шт</t>
  </si>
  <si>
    <t>Смена ламп 7 шт, выключателей 1 шт</t>
  </si>
  <si>
    <t>Смена ламп 9 шт.,патронов 1 шт.</t>
  </si>
  <si>
    <t>Смена патронов 2 шт,ламп 12 шт</t>
  </si>
  <si>
    <t>Смена ламп 5 шт.,смена патронов 1 шт</t>
  </si>
  <si>
    <t>Смена ламп  7 шт.,выполнение заявок 0,5 час</t>
  </si>
  <si>
    <t>Осмотр колодцев 1 час,запуск системы отопления 11 час,</t>
  </si>
  <si>
    <t>Перезапуск отопления 7 час,осмотр колодцев 2 час,смена вентилей 2 шт</t>
  </si>
  <si>
    <t>Осмотр колодцев 1 час,врезка сбросников 4 шт,смена вентилей 6 шт</t>
  </si>
  <si>
    <t>Перезапуск отопления 15 час  , врезка вентилей 4 шт</t>
  </si>
  <si>
    <t>Запуск отопления 41 час,осмотр колодцев 1 час,врезка вентилей 2 шт,устранение воздушных пробок 18 час</t>
  </si>
  <si>
    <t>Запуск системы отопления 22 час осмотр колодцев 1 час</t>
  </si>
  <si>
    <t>Перезапуск отопления 24 час,осмотр колодцев 1 час, устранение воздушных пробок 10 час</t>
  </si>
  <si>
    <t>Запуск системы отопления 15 час ,смена труб д до 25 мм 14 м,смена вентилей 6 шт,устранение воздушных пробок 6 час,осмотр колодцев 1 час</t>
  </si>
  <si>
    <t>Запуск системы отопления 19,5 час,осмотр колодцев 1 час</t>
  </si>
  <si>
    <t>Прочистка канализации 42 м., осмотр канал. колодцев 1,5 час</t>
  </si>
  <si>
    <t>Прочистка труб канализации 28 м</t>
  </si>
  <si>
    <t>Перезапуск отопления 11,5 час., смена труб д до 20 мм 3 м,смена вентилей 4 шт,прочистка труб канализации 28 м,ремонт канализации 6 час,выполнение заявок 3 час</t>
  </si>
  <si>
    <t>Перезапуск отопления 3 час, выполнение заявок 4 час</t>
  </si>
  <si>
    <t>Перезапуск отопления 15 час , смена вентилей 8 шт,ревизия вентилей 6 шт,устранение воздушных пробок 20 час, перезапуск гвс 4 час</t>
  </si>
  <si>
    <t>Смена труб канализации 9 м</t>
  </si>
  <si>
    <t>Перезапуск отопления 12 час, смена вентилей 8 шт,устранение воздушных пробок 21 час,осмотр колодцев 1,5</t>
  </si>
  <si>
    <t>Ревизия вентилей 10 шт,запуск отопления 1,5час,осмотр колодцев 1 час</t>
  </si>
  <si>
    <t>Прочистка канализации 48 м.,перезапуск отопления 2 час, осмотр колодцев 1 час</t>
  </si>
  <si>
    <t>Прочистка и перезапуск системы водоснабжения  4,5час,прочистка канализации 16 м,смена вентилей 3 шт,осмотр колодцев 1 час</t>
  </si>
  <si>
    <t>Перезапуск отопления 9,5 час, осмотр колодцев 1 час</t>
  </si>
  <si>
    <t>Осмотр колодцев 1 час</t>
  </si>
  <si>
    <t>Выполнение заявок 4 час,смена вентилей 1 час</t>
  </si>
  <si>
    <t>Прочистка канализации 14 м,перезапуск  отопления 11 час, смена вентилей 1 шт, смена труб Д до 25 мм 1,5 м</t>
  </si>
  <si>
    <t>Перезапуск отопления 5 час ,смена вентилей 1 шт, осмотр колодцев 0,5 час</t>
  </si>
  <si>
    <t>Смена вентилей 2 шт, осмотр колодцев 1 час</t>
  </si>
  <si>
    <t xml:space="preserve">Перезапуск отопления 50 час ,ремонт насоса 1 час , </t>
  </si>
  <si>
    <t xml:space="preserve">Прочистка канализации 30 м,перезапуск отопления 4 час водоснабжения 4 час,  </t>
  </si>
  <si>
    <t>Перезапуск системы отопления 8 час</t>
  </si>
  <si>
    <t>Смена ламп 8 шт,выключателей 1 шт,патронов 1 шт,выполнение заявок 0,5 час</t>
  </si>
  <si>
    <t>Смена ламп 1 шт</t>
  </si>
  <si>
    <t>Смена ламп  8 шт.патронов 1 шт, выполнение заявок 1 час</t>
  </si>
  <si>
    <t>Смена ламп  2 шт. ремонт эл.щитов 2 шт со сменой авт.выкл. 4 шт,смена предохранителей 2 шт</t>
  </si>
  <si>
    <t>Смена ламп 6 шт,патронов  1 шт, выполнение заявок 0,5 час</t>
  </si>
  <si>
    <t xml:space="preserve">Смена ламп 5 шт., </t>
  </si>
  <si>
    <t>Смена ламп 13 шт.,патронов 2 шт</t>
  </si>
  <si>
    <t>Смена ламп 7 шт.,выключателей  1 шт. выполнение заявок  0,5 час,</t>
  </si>
  <si>
    <t>Смена ламп  8 шт.,патронов 1 1 шт,ремонт эл.щитов 1 шт,смена предохранителей 2 шт выполнение заявок 0,5 час</t>
  </si>
  <si>
    <t xml:space="preserve">Смена ламп 6 шт., </t>
  </si>
  <si>
    <t>Смена ламп 7 шт.,смена выключателей 1 шт. ремонт эл.щитов 1 шт со сменой авт. выключателей 2 шт, выполнение заявок 0,5 час</t>
  </si>
  <si>
    <t>Смена ламп  6  шт.,патронов 1 шт</t>
  </si>
  <si>
    <t>Смена ламп 4 шт.,патронов 1 шт,</t>
  </si>
  <si>
    <t>Смена ламп 3 шт, выполнение заявок 0,5 час</t>
  </si>
  <si>
    <t>Смена ламп 10шт.,патронов 2 шт, выключателей 1 шт</t>
  </si>
  <si>
    <t>Ремонт люка 1 шт</t>
  </si>
  <si>
    <t>Ремонт дверного полотна 1 шт,прочистка вентиляции 3 час</t>
  </si>
  <si>
    <t>Утепление подвальных окон 0,3 м2</t>
  </si>
  <si>
    <t>Утепление подвальных окон 0,6 м2</t>
  </si>
  <si>
    <t>Смена стекла 0,7 м2,ремонт оконных переплетов 1 шт,уборка снега 200 м2</t>
  </si>
  <si>
    <t>Осмотр перекрытия 1 час</t>
  </si>
  <si>
    <t>Утепление подвальных окон 1,2 м2</t>
  </si>
  <si>
    <t>Утепление подвалшьных окон 1,2 м2, смена дв.пружины 1 шт</t>
  </si>
  <si>
    <t>Прочистка вентиляции 2 час</t>
  </si>
  <si>
    <t>Смена стекла 0,5 м2, ремонт двери 1 шт</t>
  </si>
  <si>
    <t>Ремонт дверного полотна  1 шт,смена пружин 1 шт</t>
  </si>
  <si>
    <t>Утепление подвальных окон 0,9 м2</t>
  </si>
  <si>
    <t>Утепление подвальных окон 0,9 м2,прочистка вентиляции с ремонтом короба 12 час</t>
  </si>
  <si>
    <t>Утепление подвальных окон  1,2 м2</t>
  </si>
  <si>
    <t>Прочистка труб канализации 12 м</t>
  </si>
  <si>
    <t>Прочистка труб канализации 12 м, осмотр колодцев 1 час</t>
  </si>
  <si>
    <t>Перезапуск системы отопления  44 час,смена вентилей 2 шт,осмотр колодцев 1 час,смена труб д-50 мм 1,5 м</t>
  </si>
  <si>
    <t>Осмотр колодцев 1 час,выполнение заявок 1,5 час,перезапуск отопления 1,5 час</t>
  </si>
  <si>
    <t>,Прочистка труб канализации 14 м,,перезапуск отопления 14,5 час,прочистка ливневой канализации 8 час,осмотр колодцев 1 час</t>
  </si>
  <si>
    <t>Смена вентилей  1 шт,перезапуск отопления 7 час</t>
  </si>
  <si>
    <t>Смена вентилей,сгонов 2 шт.,перезапуск отопления 18 час, смена труб д-20 мм  3,5 м,осмотр колодцев 1 час</t>
  </si>
  <si>
    <t xml:space="preserve">Ремонт канализации 2,5 час. Осмотр колодцев 0,5 час, </t>
  </si>
  <si>
    <t>Перезапуск системы отопления 10,5 час,</t>
  </si>
  <si>
    <t>Смена вентилей 2 шт,перезапуск системы отопления 20,5 час,выполнение заявок 7 час</t>
  </si>
  <si>
    <t>Перезапуск отпления 8 час</t>
  </si>
  <si>
    <t>Перезапуск отопления 26,5,смена вентилей ,сгонов 5 шт,смена труб Д-50 мм 16 м выполнение заявок 10 час, осмотр колодцев 1 час</t>
  </si>
  <si>
    <t>Перезапуск отопления 28,5 час, осмотр колодцев 1 час, изоляция труб 10 м2, выполнение заявок 1 час</t>
  </si>
  <si>
    <t>Смена вентилей 4 шт,перезапуск отопления 22,5 час,осмотр колодцев 1 час</t>
  </si>
  <si>
    <t>Перезапуск отопления 15,5 час,осмотр колодцев 1 час</t>
  </si>
  <si>
    <t>Прочистка канализации 34 м.,перезапуск отопления 21 час ,смена труб отопления  4 м выполнение заявок17 час</t>
  </si>
  <si>
    <t>, смена вентилей 6 шт</t>
  </si>
  <si>
    <t xml:space="preserve">Смена  труб канализации  2 м, перезапуск отопления 28 час, смена вентилей со сгоном 10 шт,переврезка бойлера </t>
  </si>
  <si>
    <t>Перезапуск отопления 20,5  час, смена вентилей со сгоном 6 шт, переврезка бойлера</t>
  </si>
  <si>
    <t>Осмотр колодцев 4,5 час</t>
  </si>
  <si>
    <t>Устранение воздушных пробок 3,6 час,выполнение заявок 6 час</t>
  </si>
  <si>
    <t>Смена вентилей и сгонов 1 шт, выполнение заявок 14 час</t>
  </si>
  <si>
    <t>Прочистка канализации 24 м, смена вентилей 1 шт, выполнение заявок 7 час, изготовление перил 3 й подъезд 8 час</t>
  </si>
  <si>
    <t>Прочистка канализации 12 м.  смена вентилей со сгоном 6 шт,перезапуск отопления  20 час, выполнение заявок 2 час</t>
  </si>
  <si>
    <t>Выполнение заявок 1 час Сантехн.</t>
  </si>
  <si>
    <t>Смена вентилей со сгоном 2 шт,прочистка труб канализации 18 м,выполнение заявок 10,5 час,перезапуск отопления 9 час</t>
  </si>
  <si>
    <t>Смена вентилей  со сгоном 3 шт,перезапуск отопления 8 час,смена труб д-20 мм 2 м,перезапуск ГВС 1,5 час</t>
  </si>
  <si>
    <t>Прочистка труб канализации 30 м, осмотр колодцев 0,5 час</t>
  </si>
  <si>
    <t>Прочистка труб канализации 36 м, осмотр колодцев 1 час</t>
  </si>
  <si>
    <t xml:space="preserve">Смена ламп 7 шт, выключателей 1 шт </t>
  </si>
  <si>
    <t>Смена ламп 6 шт,патронов  1 шт,</t>
  </si>
  <si>
    <t>Смена ламп  2 шт</t>
  </si>
  <si>
    <t>Смена ламп 10 шт,патронов 1 шт, выполнение заявок 0,5 час</t>
  </si>
  <si>
    <t>Смена ламп 9 шт,патронов 1 шт, выполнение заявок 0,5 час</t>
  </si>
  <si>
    <t>Смена ламп 10 шт.,выключателей 1 шт,патронов 3 шт, ремонт эл.щитов 1 шт со сменой авт.выкл 2 шт</t>
  </si>
  <si>
    <t>Смена ламп 7 шт, патронов 2 шт</t>
  </si>
  <si>
    <t>Смена ламп 6 шт,патронов 1 шт,ремонт эл.щитов 2 шт со сменой авт.выкл.6 шт,смена предохранителей 2 шт</t>
  </si>
  <si>
    <t>Смена ламп 7 шт,выключателей 1 шт,ремонт эл.щитов 1 шт со сменой авт.выкл. 1 шт, выполнение заявок 0,5 час</t>
  </si>
  <si>
    <t>Смена ламп 3 шт</t>
  </si>
  <si>
    <t>Смена ламп 6 шт.патронов 1 шт, ремонт эл.щитов 1 шт со сменой авт.выкл. 3 шт</t>
  </si>
  <si>
    <t>Смена ламп 12 шт,выключателей 1 шт,патронов 2 шт,ремонт эл.щитов 1 шт , смена предохранителей 4 шт</t>
  </si>
  <si>
    <t>Ремонт дверного полотна 1 шт</t>
  </si>
  <si>
    <t>Ревизия задвижек 1 шт,перезапуск отопления 18 час</t>
  </si>
  <si>
    <t>Перезапуск отопления2 час, смена труб Д до 50 мм 9 м</t>
  </si>
  <si>
    <t>Прочистка канализации 100  м, перезапуск отопления 5 час</t>
  </si>
  <si>
    <t>Ремонт дверных блоков 1 шт, смена дверей и дв.приборов 1 шт</t>
  </si>
  <si>
    <t>Прочистка труб канализации 67 м ,смена труб д- до 32 мм 2  м ,смена  вентилей со сгоном  2 шт, перерасчет за ноябрь</t>
  </si>
  <si>
    <t>Смена ламп 17 шт,патронов 3 шт, выключателей 1 шт,выполнение заявок 0,5 час</t>
  </si>
  <si>
    <t>Смена вентилей сгонов 1 шт,прочистка канализации 62 м,смена задвижек 2 шт</t>
  </si>
  <si>
    <t>Утепление окон подвала 0,6 м2,</t>
  </si>
  <si>
    <t>Ремонт подъезда № 1</t>
  </si>
  <si>
    <t>Осмотр подвала  2 час</t>
  </si>
  <si>
    <t xml:space="preserve">Прочистка канализации 32  м,,перезапуск водоснабжения 4 час отопления 20  час, </t>
  </si>
  <si>
    <t>Перезапуск отопления 2 час,</t>
  </si>
  <si>
    <t>Перезапуск отопления 3 час , ревизия задвижек 2 шт, ремонт системы отопления 52 м, установка вентилей 18 шт</t>
  </si>
  <si>
    <t>Утепление подвальных окон 0,5 м2</t>
  </si>
  <si>
    <t>Перезапуск отопления 22 час,смена вентилей со сгоном 2 шт, перезапуск и прочистка ХВС и ГВС 12 час</t>
  </si>
  <si>
    <t>Устранение воздушных пробок на отоплении</t>
  </si>
  <si>
    <t>Прочистка канализации 30 м,смена вентилей 4 шт,перезапуск отопления 43 час отогрев труб  8 час,смена труб отопления 4 м, теплоизоляция труб 3 м3</t>
  </si>
  <si>
    <t>Прочистка канализации 22 м,перезапуск отопления  1 час</t>
  </si>
  <si>
    <t>Смена патронов 1 шт, ламп 4 шт</t>
  </si>
  <si>
    <t>Смена труб канализации 3,5 м</t>
  </si>
  <si>
    <t>Прочистка канализации 12 м,</t>
  </si>
  <si>
    <t>Прочистка канализации 53 м,перезапуск  отопления 5,5 час,смена вентилей 3 шт,установка регистров 3 м,изготовление и установка перилл</t>
  </si>
  <si>
    <t>Осмотр по заявке 2 час</t>
  </si>
  <si>
    <t>Прочистка труб канализации 40 м,отогрев канализации 7 час</t>
  </si>
  <si>
    <t>Перезапуск отопления 3 час,прочистка и перезапуск ХВС и ГВС 4 час,смена труб канализации 3,5 м,смена вентилей 1 шт,водоотлив из подвала 53 м3</t>
  </si>
  <si>
    <t>Смена труб водоснабжения 1 м,осмотр по заявке 1 час</t>
  </si>
  <si>
    <t>Перезапуск отопления 8 час,смена труб канализации 1 м</t>
  </si>
  <si>
    <t>Смена труб д- 25 мм 4 м,смена вентилей и сгонов 3 шт,перезапуск отопления 6 час, прочистка канализации 40 м</t>
  </si>
  <si>
    <t>Общая площадь дома</t>
  </si>
  <si>
    <t>Запланировано работ на 2018 год (руб.коп.)</t>
  </si>
  <si>
    <t>Долг жителей за ЖКУ на 01.01.2017 г.</t>
  </si>
  <si>
    <t>м.кв.</t>
  </si>
  <si>
    <t>Общая площадь дома,</t>
  </si>
  <si>
    <t>Принято в тариф                                                            (руб.коп. на 1 кв.м. общей площади в месяц)</t>
  </si>
  <si>
    <t>Начислено населению                                                                   за отчетный период (руб.коп.)</t>
  </si>
  <si>
    <t>Выполнено работ                                                                         за отчетный период                                                                  (руб.коп.)</t>
  </si>
  <si>
    <t>Запланировано работ                                                              на 2018 год (руб.коп.)</t>
  </si>
  <si>
    <t>ОТЧЁТ                                                                                                                               О ВЫПОЛНЕННЫХ РАБОТАХ ПО СОДЕРЖАНИЮ И РЕМОНТУ МНОГОКВАРТИРНЫХ ЖИЛЫХ ДОМОВ ЗА 2016 ГОД</t>
  </si>
  <si>
    <t>(-)24971,37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</si>
</sst>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4"/>
      <color indexed="62"/>
      <name val="Times New Roman"/>
      <family val="1"/>
    </font>
    <font>
      <sz val="12"/>
      <color indexed="62"/>
      <name val="Times New Roman"/>
      <family val="1"/>
    </font>
    <font>
      <sz val="14"/>
      <color indexed="10"/>
      <name val="Times New Roman"/>
      <family val="1"/>
    </font>
    <font>
      <vertAlign val="superscript"/>
      <sz val="14"/>
      <color indexed="62"/>
      <name val="Times New Roman"/>
      <family val="1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20"/>
      <name val="Times New Roman"/>
      <family val="1"/>
    </font>
    <font>
      <sz val="16"/>
      <color indexed="62"/>
      <name val="Times New Roman"/>
      <family val="1"/>
    </font>
    <font>
      <vertAlign val="superscript"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0"/>
      <color indexed="60"/>
      <name val="Arial Cyr"/>
      <family val="0"/>
    </font>
    <font>
      <sz val="16"/>
      <color indexed="60"/>
      <name val="Times New Roman"/>
      <family val="1"/>
    </font>
    <font>
      <b/>
      <sz val="10"/>
      <color indexed="60"/>
      <name val="Arial Cyr"/>
      <family val="0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0"/>
      <color rgb="FFC00000"/>
      <name val="Arial Cyr"/>
      <family val="0"/>
    </font>
    <font>
      <sz val="16"/>
      <color rgb="FFC00000"/>
      <name val="Times New Roman"/>
      <family val="1"/>
    </font>
    <font>
      <b/>
      <sz val="10"/>
      <color rgb="FFC00000"/>
      <name val="Arial Cyr"/>
      <family val="0"/>
    </font>
    <font>
      <sz val="12"/>
      <color rgb="FFC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2" fontId="9" fillId="0" borderId="10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2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2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2" fontId="5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2" fontId="53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/>
    </xf>
    <xf numFmtId="2" fontId="53" fillId="3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left" wrapText="1"/>
    </xf>
    <xf numFmtId="2" fontId="53" fillId="34" borderId="10" xfId="0" applyNumberFormat="1" applyFont="1" applyFill="1" applyBorder="1" applyAlignment="1">
      <alignment horizontal="center"/>
    </xf>
    <xf numFmtId="2" fontId="53" fillId="0" borderId="10" xfId="0" applyNumberFormat="1" applyFont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 wrapText="1"/>
    </xf>
    <xf numFmtId="2" fontId="53" fillId="0" borderId="0" xfId="0" applyNumberFormat="1" applyFont="1" applyBorder="1" applyAlignment="1">
      <alignment/>
    </xf>
    <xf numFmtId="0" fontId="53" fillId="0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center"/>
    </xf>
    <xf numFmtId="4" fontId="54" fillId="0" borderId="0" xfId="0" applyNumberFormat="1" applyFont="1" applyAlignment="1">
      <alignment/>
    </xf>
    <xf numFmtId="0" fontId="53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2" fontId="53" fillId="0" borderId="0" xfId="0" applyNumberFormat="1" applyFont="1" applyBorder="1" applyAlignment="1">
      <alignment horizontal="center" wrapText="1"/>
    </xf>
    <xf numFmtId="2" fontId="57" fillId="0" borderId="10" xfId="0" applyNumberFormat="1" applyFont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2" fontId="53" fillId="0" borderId="0" xfId="0" applyNumberFormat="1" applyFont="1" applyBorder="1" applyAlignment="1">
      <alignment horizontal="center" wrapText="1"/>
    </xf>
    <xf numFmtId="0" fontId="53" fillId="33" borderId="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 wrapText="1"/>
    </xf>
    <xf numFmtId="1" fontId="53" fillId="33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2" fontId="55" fillId="33" borderId="10" xfId="0" applyNumberFormat="1" applyFont="1" applyFill="1" applyBorder="1" applyAlignment="1">
      <alignment horizontal="center" wrapText="1"/>
    </xf>
    <xf numFmtId="2" fontId="55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49" fontId="53" fillId="33" borderId="10" xfId="0" applyNumberFormat="1" applyFont="1" applyFill="1" applyBorder="1" applyAlignment="1">
      <alignment horizontal="left"/>
    </xf>
    <xf numFmtId="2" fontId="5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wrapText="1"/>
    </xf>
    <xf numFmtId="0" fontId="53" fillId="33" borderId="10" xfId="0" applyFont="1" applyFill="1" applyBorder="1" applyAlignment="1">
      <alignment/>
    </xf>
    <xf numFmtId="2" fontId="53" fillId="0" borderId="0" xfId="0" applyNumberFormat="1" applyFont="1" applyBorder="1" applyAlignment="1">
      <alignment horizontal="center"/>
    </xf>
    <xf numFmtId="2" fontId="53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3" fillId="0" borderId="11" xfId="0" applyFont="1" applyFill="1" applyBorder="1" applyAlignment="1">
      <alignment wrapText="1"/>
    </xf>
    <xf numFmtId="2" fontId="53" fillId="33" borderId="11" xfId="0" applyNumberFormat="1" applyFont="1" applyFill="1" applyBorder="1" applyAlignment="1">
      <alignment horizontal="center"/>
    </xf>
    <xf numFmtId="2" fontId="58" fillId="33" borderId="10" xfId="0" applyNumberFormat="1" applyFont="1" applyFill="1" applyBorder="1" applyAlignment="1">
      <alignment horizontal="center"/>
    </xf>
    <xf numFmtId="4" fontId="53" fillId="0" borderId="0" xfId="0" applyNumberFormat="1" applyFont="1" applyBorder="1" applyAlignment="1">
      <alignment horizontal="center"/>
    </xf>
    <xf numFmtId="4" fontId="53" fillId="0" borderId="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/>
    </xf>
    <xf numFmtId="2" fontId="5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2" fontId="53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2" fontId="5" fillId="0" borderId="14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%20%20&#1054;&#1090;&#1095;&#1105;&#1090;%20&#1086;%20&#1074;&#1099;&#1087;&#1086;&#1083;&#1085;&#1077;&#1085;&#1080;&#1080;%20&#1088;&#1072;&#1073;&#1086;&#1090;%20&#1087;&#1086;%20&#1089;&#1086;&#1076;&#1077;&#1088;&#1078;&#1072;&#1085;&#1080;&#1102;%20&#1080;%20&#1088;&#1077;&#1084;&#1086;&#1085;&#1090;&#1091;%20&#1084;&#1085;&#1086;&#1075;&#1086;&#1082;&#1074;&#1072;&#1088;&#1090;&#1080;&#1088;&#1085;&#1099;&#1093;%20&#1076;&#1086;&#1084;&#1086;&#1074;%20&#1091;&#1095;&#1072;&#1089;&#1090;&#1086;&#1082;%201%20&#1079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дионная 81"/>
      <sheetName val="Стадионная 83"/>
      <sheetName val="Стадионная 87"/>
      <sheetName val="Стадион.88"/>
      <sheetName val="Стадион. 89"/>
      <sheetName val="Стадион.91"/>
      <sheetName val="Стадион. 93"/>
      <sheetName val="Стадион. 95"/>
      <sheetName val="Стадион. 97"/>
      <sheetName val="Стадион.99"/>
      <sheetName val="Стадион.101"/>
      <sheetName val="Стадион.103"/>
      <sheetName val="Ленина 27"/>
      <sheetName val="Ленина 12"/>
      <sheetName val="Ленина 10"/>
      <sheetName val="Ленина 8"/>
      <sheetName val="Лесная 8"/>
      <sheetName val="Декабристов 101"/>
      <sheetName val="Декабристов134"/>
      <sheetName val="Декабристов136"/>
      <sheetName val="Декабристов 138"/>
      <sheetName val="Декабристов 140"/>
      <sheetName val="Декабристов 142"/>
      <sheetName val="Декабристов 144"/>
      <sheetName val="Лобашова 129"/>
      <sheetName val="Лобашова 131"/>
      <sheetName val="Лобашова 134"/>
      <sheetName val="Лобашова 136"/>
      <sheetName val="Лобашова 138"/>
      <sheetName val="Лобашова 139"/>
      <sheetName val="Лобашова 140"/>
      <sheetName val="Лобашова 142"/>
      <sheetName val="Лобашова 144"/>
      <sheetName val="Лобашова 145"/>
      <sheetName val="Лобашова 150"/>
      <sheetName val="Лобашова 152"/>
      <sheetName val="Лобашова 154"/>
      <sheetName val="Лобашова 156"/>
      <sheetName val="Лобашова 158"/>
      <sheetName val="Лобашова 158 А"/>
      <sheetName val="Лист1"/>
      <sheetName val="Лист2"/>
    </sheetNames>
    <sheetDataSet>
      <sheetData sheetId="0">
        <row r="13">
          <cell r="C13">
            <v>1.38</v>
          </cell>
        </row>
        <row r="14">
          <cell r="C14">
            <v>1.75</v>
          </cell>
        </row>
        <row r="15">
          <cell r="C15">
            <v>0</v>
          </cell>
        </row>
        <row r="16">
          <cell r="C16">
            <v>1.09</v>
          </cell>
        </row>
        <row r="18">
          <cell r="C18">
            <v>5.91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view="pageBreakPreview" zoomScale="75" zoomScaleSheetLayoutView="75" zoomScalePageLayoutView="0" workbookViewId="0" topLeftCell="A1">
      <selection activeCell="A64" sqref="A64:F64"/>
    </sheetView>
  </sheetViews>
  <sheetFormatPr defaultColWidth="9.00390625" defaultRowHeight="12.75"/>
  <cols>
    <col min="1" max="1" width="9.25390625" style="0" customWidth="1"/>
    <col min="2" max="2" width="50.625" style="0" customWidth="1"/>
    <col min="3" max="3" width="14.75390625" style="0" customWidth="1"/>
    <col min="4" max="4" width="17.125" style="0" customWidth="1"/>
    <col min="5" max="5" width="14.625" style="0" customWidth="1"/>
    <col min="6" max="6" width="16.875" style="0" customWidth="1"/>
    <col min="7" max="7" width="6.625" style="0" hidden="1" customWidth="1"/>
    <col min="8" max="8" width="5.375" style="0" hidden="1" customWidth="1"/>
    <col min="9" max="9" width="7.00390625" style="0" customWidth="1"/>
    <col min="10" max="10" width="3.75390625" style="0" customWidth="1"/>
    <col min="11" max="12" width="2.625" style="0" customWidth="1"/>
    <col min="13" max="13" width="10.00390625" style="0" customWidth="1"/>
    <col min="14" max="14" width="8.875" style="0" customWidth="1"/>
    <col min="15" max="15" width="8.75390625" style="0" customWidth="1"/>
    <col min="16" max="16" width="9.875" style="0" customWidth="1"/>
    <col min="17" max="17" width="7.75390625" style="0" customWidth="1"/>
    <col min="18" max="18" width="5.875" style="0" customWidth="1"/>
    <col min="19" max="19" width="2.375" style="0" customWidth="1"/>
    <col min="20" max="20" width="2.125" style="0" customWidth="1"/>
    <col min="21" max="21" width="10.00390625" style="0" customWidth="1"/>
    <col min="22" max="36" width="9.125" style="0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2.75" customHeight="1">
      <c r="A3" s="154" t="s">
        <v>88</v>
      </c>
      <c r="B3" s="154"/>
      <c r="C3" s="154"/>
      <c r="D3" s="154"/>
      <c r="E3" s="154"/>
      <c r="F3" s="154"/>
      <c r="G3" s="106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05"/>
      <c r="B6" s="105"/>
      <c r="C6" s="105"/>
      <c r="D6" s="105"/>
      <c r="E6" s="105"/>
      <c r="F6" s="105"/>
      <c r="G6" s="105"/>
    </row>
    <row r="7" spans="1:7" ht="18.75">
      <c r="A7" s="79"/>
      <c r="B7" s="104" t="s">
        <v>717</v>
      </c>
      <c r="C7" s="105">
        <v>667.5</v>
      </c>
      <c r="D7" s="75" t="s">
        <v>716</v>
      </c>
      <c r="E7" s="75"/>
      <c r="F7" s="75"/>
      <c r="G7" s="75"/>
    </row>
    <row r="8" spans="1:7" ht="18.75">
      <c r="A8" s="79"/>
      <c r="B8" s="105"/>
      <c r="C8" s="105"/>
      <c r="D8" s="105"/>
      <c r="E8" s="105"/>
      <c r="F8" s="105"/>
      <c r="G8" s="105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93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13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88">
        <v>1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89" t="s">
        <v>4</v>
      </c>
      <c r="B13" s="83" t="s">
        <v>5</v>
      </c>
      <c r="C13" s="96"/>
      <c r="D13" s="90"/>
      <c r="E13" s="90"/>
      <c r="F13" s="90"/>
      <c r="G13" s="91">
        <f aca="true" t="shared" si="0" ref="G13:G18">1.04993597951*C13</f>
        <v>0</v>
      </c>
      <c r="H13" s="6">
        <f aca="true" t="shared" si="1" ref="H13:H18">1.12035851472*C13</f>
        <v>0</v>
      </c>
      <c r="I13" s="8">
        <f>C7</f>
        <v>667.5</v>
      </c>
      <c r="J13">
        <v>6</v>
      </c>
      <c r="K13">
        <v>2</v>
      </c>
      <c r="L13">
        <v>4</v>
      </c>
      <c r="M13" s="7">
        <f aca="true" t="shared" si="2" ref="M13:M18">C13*I13*J13</f>
        <v>0</v>
      </c>
      <c r="N13" s="7" t="e">
        <f>I13*#REF!*K13</f>
        <v>#REF!</v>
      </c>
      <c r="O13" s="7" t="e">
        <f>#REF!*I13*L13</f>
        <v>#REF!</v>
      </c>
      <c r="P13" s="9" t="e">
        <f aca="true" t="shared" si="3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4" ref="U13:U18">I13*Q13*T13</f>
        <v>4205.25</v>
      </c>
      <c r="V13">
        <f aca="true" t="shared" si="5" ref="V13:V18">T13*R13*I13</f>
        <v>4365.450000000001</v>
      </c>
      <c r="W13">
        <f aca="true" t="shared" si="6" ref="W13:W18">SUM(U13:V13)</f>
        <v>8570.7</v>
      </c>
      <c r="AF13" s="49">
        <f>C7</f>
        <v>667.5</v>
      </c>
      <c r="AG13" s="5"/>
      <c r="AH13" s="44"/>
    </row>
    <row r="14" spans="1:34" ht="37.5">
      <c r="A14" s="89" t="s">
        <v>6</v>
      </c>
      <c r="B14" s="83" t="s">
        <v>7</v>
      </c>
      <c r="C14" s="96"/>
      <c r="D14" s="90"/>
      <c r="E14" s="90"/>
      <c r="F14" s="90"/>
      <c r="G14" s="91">
        <f t="shared" si="0"/>
        <v>0</v>
      </c>
      <c r="H14" s="6">
        <f t="shared" si="1"/>
        <v>0</v>
      </c>
      <c r="I14" s="8">
        <f>I13</f>
        <v>667.5</v>
      </c>
      <c r="J14">
        <v>6</v>
      </c>
      <c r="K14">
        <v>2</v>
      </c>
      <c r="L14">
        <v>4</v>
      </c>
      <c r="M14" s="7">
        <f t="shared" si="2"/>
        <v>0</v>
      </c>
      <c r="N14" s="7" t="e">
        <f>I14*#REF!*K14</f>
        <v>#REF!</v>
      </c>
      <c r="O14" s="7" t="e">
        <f>#REF!*I14*L14</f>
        <v>#REF!</v>
      </c>
      <c r="P14" s="9" t="e">
        <f t="shared" si="3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4"/>
        <v>5326.650000000001</v>
      </c>
      <c r="V14">
        <f t="shared" si="5"/>
        <v>5566.95</v>
      </c>
      <c r="W14">
        <f t="shared" si="6"/>
        <v>10893.6</v>
      </c>
      <c r="AF14">
        <f>AF13</f>
        <v>667.5</v>
      </c>
      <c r="AG14" s="5"/>
      <c r="AH14" s="44"/>
    </row>
    <row r="15" spans="1:34" ht="18.75">
      <c r="A15" s="89" t="s">
        <v>8</v>
      </c>
      <c r="B15" s="83" t="s">
        <v>9</v>
      </c>
      <c r="C15" s="96">
        <v>0</v>
      </c>
      <c r="D15" s="90">
        <v>0</v>
      </c>
      <c r="E15" s="90">
        <f>D15</f>
        <v>0</v>
      </c>
      <c r="F15" s="90"/>
      <c r="G15" s="91">
        <f t="shared" si="0"/>
        <v>0</v>
      </c>
      <c r="H15" s="6">
        <f t="shared" si="1"/>
        <v>0</v>
      </c>
      <c r="I15" s="8">
        <f>I14</f>
        <v>667.5</v>
      </c>
      <c r="J15">
        <v>6</v>
      </c>
      <c r="K15">
        <v>2</v>
      </c>
      <c r="L15">
        <v>4</v>
      </c>
      <c r="M15" s="7">
        <f t="shared" si="2"/>
        <v>0</v>
      </c>
      <c r="N15" s="7" t="e">
        <f>I15*#REF!*K15</f>
        <v>#REF!</v>
      </c>
      <c r="O15" s="7" t="e">
        <f>#REF!*I15*L15</f>
        <v>#REF!</v>
      </c>
      <c r="P15" s="9" t="e">
        <f t="shared" si="3"/>
        <v>#REF!</v>
      </c>
      <c r="Q15" s="5">
        <v>0.13</v>
      </c>
      <c r="R15" s="5">
        <v>0</v>
      </c>
      <c r="S15">
        <v>6</v>
      </c>
      <c r="T15">
        <v>6</v>
      </c>
      <c r="U15">
        <f t="shared" si="4"/>
        <v>520.6500000000001</v>
      </c>
      <c r="V15">
        <f t="shared" si="5"/>
        <v>0</v>
      </c>
      <c r="W15">
        <f t="shared" si="6"/>
        <v>520.6500000000001</v>
      </c>
      <c r="AF15">
        <f>AF14</f>
        <v>667.5</v>
      </c>
      <c r="AG15" s="5"/>
      <c r="AH15" s="44"/>
    </row>
    <row r="16" spans="1:34" ht="18.75">
      <c r="A16" s="89" t="s">
        <v>16</v>
      </c>
      <c r="B16" s="83" t="s">
        <v>10</v>
      </c>
      <c r="C16" s="96">
        <v>1.09</v>
      </c>
      <c r="D16" s="90">
        <f>12*C16*I16</f>
        <v>8730.900000000001</v>
      </c>
      <c r="E16" s="90">
        <f>D16</f>
        <v>8730.900000000001</v>
      </c>
      <c r="F16" s="90">
        <f>D16</f>
        <v>8730.900000000001</v>
      </c>
      <c r="G16" s="91">
        <f t="shared" si="0"/>
        <v>1.1444302176659003</v>
      </c>
      <c r="H16" s="6">
        <f t="shared" si="1"/>
        <v>1.2211907810448</v>
      </c>
      <c r="I16" s="8">
        <f>I15</f>
        <v>667.5</v>
      </c>
      <c r="J16">
        <v>6</v>
      </c>
      <c r="K16">
        <v>2</v>
      </c>
      <c r="L16">
        <v>4</v>
      </c>
      <c r="M16" s="7">
        <f t="shared" si="2"/>
        <v>4365.450000000001</v>
      </c>
      <c r="N16" s="7" t="e">
        <f>I16*#REF!*K16</f>
        <v>#REF!</v>
      </c>
      <c r="O16" s="7" t="e">
        <f>#REF!*I16*L16</f>
        <v>#REF!</v>
      </c>
      <c r="P16" s="9" t="e">
        <f t="shared" si="3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4"/>
        <v>3163.9500000000003</v>
      </c>
      <c r="V16">
        <f t="shared" si="5"/>
        <v>3284.1</v>
      </c>
      <c r="W16">
        <f t="shared" si="6"/>
        <v>6448.05</v>
      </c>
      <c r="AF16">
        <f>AF15</f>
        <v>667.5</v>
      </c>
      <c r="AG16" s="5"/>
      <c r="AH16" s="44"/>
    </row>
    <row r="17" spans="1:34" ht="18.75">
      <c r="A17" s="89" t="s">
        <v>17</v>
      </c>
      <c r="B17" s="83" t="s">
        <v>14</v>
      </c>
      <c r="C17" s="96"/>
      <c r="D17" s="90"/>
      <c r="E17" s="90">
        <f>D17</f>
        <v>0</v>
      </c>
      <c r="F17" s="90"/>
      <c r="G17" s="91">
        <f t="shared" si="0"/>
        <v>0</v>
      </c>
      <c r="H17" s="6">
        <f t="shared" si="1"/>
        <v>0</v>
      </c>
      <c r="I17" s="8">
        <f>I16</f>
        <v>667.5</v>
      </c>
      <c r="J17">
        <v>6</v>
      </c>
      <c r="K17">
        <v>2</v>
      </c>
      <c r="L17">
        <v>4</v>
      </c>
      <c r="M17" s="7">
        <f t="shared" si="2"/>
        <v>0</v>
      </c>
      <c r="N17" s="7" t="e">
        <f>I17*#REF!*K17</f>
        <v>#REF!</v>
      </c>
      <c r="O17" s="7" t="e">
        <f>#REF!*I17*L17</f>
        <v>#REF!</v>
      </c>
      <c r="P17" s="9" t="e">
        <f t="shared" si="3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4"/>
        <v>4966.200000000001</v>
      </c>
      <c r="V17">
        <f t="shared" si="5"/>
        <v>4966.2</v>
      </c>
      <c r="W17">
        <f t="shared" si="6"/>
        <v>9932.400000000001</v>
      </c>
      <c r="AF17">
        <f>AF16</f>
        <v>667.5</v>
      </c>
      <c r="AG17" s="5"/>
      <c r="AH17" s="44"/>
    </row>
    <row r="18" spans="1:34" ht="75">
      <c r="A18" s="89" t="s">
        <v>18</v>
      </c>
      <c r="B18" s="83" t="s">
        <v>19</v>
      </c>
      <c r="C18" s="96">
        <f>1.99+3.92</f>
        <v>5.91</v>
      </c>
      <c r="D18" s="90">
        <f>12*C18*I18</f>
        <v>47339.1</v>
      </c>
      <c r="E18" s="92">
        <f>E50+E53+E54+E56</f>
        <v>7904.27</v>
      </c>
      <c r="F18" s="90">
        <f>D18</f>
        <v>47339.1</v>
      </c>
      <c r="G18" s="91">
        <f t="shared" si="0"/>
        <v>6.2051216389041</v>
      </c>
      <c r="H18" s="6">
        <f t="shared" si="1"/>
        <v>6.6213188219951995</v>
      </c>
      <c r="I18" s="8">
        <f>I17</f>
        <v>667.5</v>
      </c>
      <c r="J18">
        <v>6</v>
      </c>
      <c r="K18">
        <v>2</v>
      </c>
      <c r="L18">
        <v>4</v>
      </c>
      <c r="M18" s="7">
        <f t="shared" si="2"/>
        <v>23669.550000000003</v>
      </c>
      <c r="N18" s="7" t="e">
        <f>I18*#REF!*K18</f>
        <v>#REF!</v>
      </c>
      <c r="O18" s="7" t="e">
        <f>#REF!*I18*L18</f>
        <v>#REF!</v>
      </c>
      <c r="P18" s="9" t="e">
        <f t="shared" si="3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4"/>
        <v>16861.050000000003</v>
      </c>
      <c r="V18">
        <f t="shared" si="5"/>
        <v>18503.1</v>
      </c>
      <c r="W18">
        <f t="shared" si="6"/>
        <v>35364.15</v>
      </c>
      <c r="AF18">
        <f>AF17</f>
        <v>667.5</v>
      </c>
      <c r="AG18" s="5"/>
      <c r="AH18" s="44"/>
    </row>
    <row r="19" spans="1:34" ht="18.75">
      <c r="A19" s="89"/>
      <c r="B19" s="93" t="s">
        <v>138</v>
      </c>
      <c r="C19" s="92"/>
      <c r="D19" s="90"/>
      <c r="E19" s="92"/>
      <c r="F19" s="90"/>
      <c r="G19" s="91"/>
      <c r="H19" s="6"/>
      <c r="I19" s="8"/>
      <c r="M19" s="7"/>
      <c r="N19" s="7"/>
      <c r="O19" s="7"/>
      <c r="P19" s="9"/>
      <c r="Q19" s="5"/>
      <c r="R19" s="5"/>
      <c r="AG19" s="5"/>
      <c r="AH19" s="13"/>
    </row>
    <row r="20" spans="1:18" ht="18.75">
      <c r="A20" s="89"/>
      <c r="B20" s="93" t="s">
        <v>90</v>
      </c>
      <c r="C20" s="90"/>
      <c r="D20" s="90"/>
      <c r="E20" s="92"/>
      <c r="F20" s="90"/>
      <c r="G20" s="91"/>
      <c r="H20" s="6"/>
      <c r="I20" s="8"/>
      <c r="M20" s="7"/>
      <c r="N20" s="7"/>
      <c r="O20" s="7"/>
      <c r="P20" s="9"/>
      <c r="Q20" s="5"/>
      <c r="R20" s="5"/>
    </row>
    <row r="21" spans="1:18" ht="18.75">
      <c r="A21" s="89"/>
      <c r="B21" s="93" t="s">
        <v>108</v>
      </c>
      <c r="C21" s="90"/>
      <c r="D21" s="90"/>
      <c r="E21" s="92"/>
      <c r="F21" s="90"/>
      <c r="G21" s="91"/>
      <c r="H21" s="6"/>
      <c r="I21" s="8"/>
      <c r="M21" s="7"/>
      <c r="N21" s="7"/>
      <c r="O21" s="7"/>
      <c r="P21" s="9"/>
      <c r="Q21" s="5"/>
      <c r="R21" s="5"/>
    </row>
    <row r="22" spans="1:18" ht="18.75">
      <c r="A22" s="89"/>
      <c r="B22" s="93" t="s">
        <v>102</v>
      </c>
      <c r="C22" s="90"/>
      <c r="D22" s="90"/>
      <c r="E22" s="92"/>
      <c r="F22" s="90"/>
      <c r="G22" s="91"/>
      <c r="H22" s="6"/>
      <c r="I22" s="8"/>
      <c r="M22" s="7"/>
      <c r="N22" s="7"/>
      <c r="O22" s="7"/>
      <c r="P22" s="9"/>
      <c r="Q22" s="5"/>
      <c r="R22" s="5"/>
    </row>
    <row r="23" spans="1:18" ht="18.75" hidden="1">
      <c r="A23" s="89"/>
      <c r="B23" s="93"/>
      <c r="C23" s="90"/>
      <c r="D23" s="90"/>
      <c r="E23" s="92"/>
      <c r="F23" s="90"/>
      <c r="G23" s="91"/>
      <c r="H23" s="6"/>
      <c r="I23" s="8"/>
      <c r="M23" s="7"/>
      <c r="N23" s="7"/>
      <c r="O23" s="7"/>
      <c r="P23" s="9"/>
      <c r="Q23" s="5"/>
      <c r="R23" s="5"/>
    </row>
    <row r="24" spans="1:18" ht="18.75" hidden="1">
      <c r="A24" s="89"/>
      <c r="B24" s="93"/>
      <c r="C24" s="90"/>
      <c r="D24" s="90"/>
      <c r="E24" s="92"/>
      <c r="F24" s="90"/>
      <c r="G24" s="91"/>
      <c r="H24" s="6"/>
      <c r="I24" s="8"/>
      <c r="M24" s="7"/>
      <c r="N24" s="7"/>
      <c r="O24" s="7"/>
      <c r="P24" s="9"/>
      <c r="Q24" s="5"/>
      <c r="R24" s="5"/>
    </row>
    <row r="25" spans="1:18" ht="18.75" hidden="1">
      <c r="A25" s="89"/>
      <c r="B25" s="93"/>
      <c r="C25" s="90"/>
      <c r="D25" s="90"/>
      <c r="E25" s="92"/>
      <c r="F25" s="90"/>
      <c r="G25" s="91"/>
      <c r="H25" s="6"/>
      <c r="I25" s="8"/>
      <c r="M25" s="7"/>
      <c r="N25" s="7"/>
      <c r="O25" s="7"/>
      <c r="P25" s="9"/>
      <c r="Q25" s="5"/>
      <c r="R25" s="5"/>
    </row>
    <row r="26" spans="1:18" ht="18.75" hidden="1">
      <c r="A26" s="89"/>
      <c r="B26" s="93"/>
      <c r="C26" s="90"/>
      <c r="D26" s="90"/>
      <c r="E26" s="92"/>
      <c r="F26" s="90"/>
      <c r="G26" s="91"/>
      <c r="H26" s="6"/>
      <c r="I26" s="8"/>
      <c r="M26" s="7"/>
      <c r="N26" s="7"/>
      <c r="O26" s="7"/>
      <c r="P26" s="9"/>
      <c r="Q26" s="5"/>
      <c r="R26" s="5"/>
    </row>
    <row r="27" spans="1:23" ht="18.75" hidden="1">
      <c r="A27" s="88"/>
      <c r="B27" s="93"/>
      <c r="C27" s="90"/>
      <c r="D27" s="90"/>
      <c r="E27" s="92"/>
      <c r="F27" s="90"/>
      <c r="G27" s="91"/>
      <c r="H27" s="6"/>
      <c r="I27" s="8"/>
      <c r="J27">
        <v>6</v>
      </c>
      <c r="K27">
        <v>2</v>
      </c>
      <c r="L27">
        <v>4</v>
      </c>
      <c r="M27" s="7">
        <f>C27*I27*J27</f>
        <v>0</v>
      </c>
      <c r="N27" s="7" t="e">
        <f>I27*#REF!*K27</f>
        <v>#REF!</v>
      </c>
      <c r="O27" s="7" t="e">
        <f>#REF!*I27*L27</f>
        <v>#REF!</v>
      </c>
      <c r="P27" s="10"/>
      <c r="Q27" s="5"/>
      <c r="U27">
        <f>I27*Q27*T27</f>
        <v>0</v>
      </c>
      <c r="V27">
        <f>T27*R27*I27</f>
        <v>0</v>
      </c>
      <c r="W27">
        <f>SUM(U27:V27)</f>
        <v>0</v>
      </c>
    </row>
    <row r="28" spans="1:23" ht="18.75" hidden="1">
      <c r="A28" s="89"/>
      <c r="B28" s="93"/>
      <c r="C28" s="90"/>
      <c r="D28" s="90"/>
      <c r="E28" s="92"/>
      <c r="F28" s="90"/>
      <c r="G28" s="91"/>
      <c r="H28" s="6"/>
      <c r="I28" s="8"/>
      <c r="J28">
        <v>6</v>
      </c>
      <c r="K28">
        <v>2</v>
      </c>
      <c r="L28">
        <v>4</v>
      </c>
      <c r="M28" s="7">
        <f>C28*I28*J28</f>
        <v>0</v>
      </c>
      <c r="N28" s="7" t="e">
        <f>I28*#REF!*K28</f>
        <v>#REF!</v>
      </c>
      <c r="O28" s="7" t="e">
        <f>#REF!*I28*L28</f>
        <v>#REF!</v>
      </c>
      <c r="P28" s="10"/>
      <c r="Q28" s="5"/>
      <c r="U28">
        <f>I28*Q28*T28</f>
        <v>0</v>
      </c>
      <c r="V28">
        <f>T28*R28*I28</f>
        <v>0</v>
      </c>
      <c r="W28">
        <f>SUM(U28:V28)</f>
        <v>0</v>
      </c>
    </row>
    <row r="29" spans="1:23" ht="18.75" hidden="1">
      <c r="A29" s="89"/>
      <c r="B29" s="93"/>
      <c r="C29" s="90"/>
      <c r="D29" s="90"/>
      <c r="E29" s="92"/>
      <c r="F29" s="90"/>
      <c r="G29" s="91"/>
      <c r="H29" s="6"/>
      <c r="I29" s="8"/>
      <c r="J29">
        <v>6</v>
      </c>
      <c r="K29">
        <v>2</v>
      </c>
      <c r="L29">
        <v>4</v>
      </c>
      <c r="M29" s="7">
        <f>C29*I29*J29</f>
        <v>0</v>
      </c>
      <c r="N29" s="7" t="e">
        <f>I29*#REF!*K29</f>
        <v>#REF!</v>
      </c>
      <c r="O29" s="7" t="e">
        <f>#REF!*I29*L29</f>
        <v>#REF!</v>
      </c>
      <c r="P29" s="10"/>
      <c r="Q29" s="5"/>
      <c r="U29">
        <f>I29*Q29*T29</f>
        <v>0</v>
      </c>
      <c r="V29">
        <f>T29*R29*I29</f>
        <v>0</v>
      </c>
      <c r="W29">
        <f>SUM(U29:V29)</f>
        <v>0</v>
      </c>
    </row>
    <row r="30" spans="1:17" ht="18.75" hidden="1">
      <c r="A30" s="89"/>
      <c r="B30" s="93"/>
      <c r="C30" s="90"/>
      <c r="D30" s="90"/>
      <c r="E30" s="92"/>
      <c r="F30" s="90"/>
      <c r="G30" s="91"/>
      <c r="H30" s="6"/>
      <c r="I30" s="8"/>
      <c r="M30" s="7"/>
      <c r="N30" s="7"/>
      <c r="O30" s="7"/>
      <c r="P30" s="10"/>
      <c r="Q30" s="5"/>
    </row>
    <row r="31" spans="1:17" ht="18.75" hidden="1">
      <c r="A31" s="89"/>
      <c r="B31" s="93"/>
      <c r="C31" s="90"/>
      <c r="D31" s="90"/>
      <c r="E31" s="92"/>
      <c r="F31" s="90"/>
      <c r="G31" s="91"/>
      <c r="H31" s="6"/>
      <c r="I31" s="8"/>
      <c r="M31" s="7"/>
      <c r="N31" s="7"/>
      <c r="O31" s="7"/>
      <c r="P31" s="10"/>
      <c r="Q31" s="5"/>
    </row>
    <row r="32" spans="1:17" ht="18.75" hidden="1">
      <c r="A32" s="89"/>
      <c r="B32" s="93"/>
      <c r="C32" s="90"/>
      <c r="D32" s="90"/>
      <c r="E32" s="92"/>
      <c r="F32" s="90"/>
      <c r="G32" s="91"/>
      <c r="H32" s="6"/>
      <c r="I32" s="8"/>
      <c r="M32" s="7"/>
      <c r="N32" s="7"/>
      <c r="O32" s="7"/>
      <c r="P32" s="10"/>
      <c r="Q32" s="5"/>
    </row>
    <row r="33" spans="1:17" ht="18.75" hidden="1">
      <c r="A33" s="89"/>
      <c r="B33" s="93"/>
      <c r="C33" s="78"/>
      <c r="D33" s="78"/>
      <c r="E33" s="92"/>
      <c r="F33" s="90"/>
      <c r="G33" s="91"/>
      <c r="H33" s="6"/>
      <c r="I33" s="8"/>
      <c r="M33" s="7"/>
      <c r="N33" s="7"/>
      <c r="O33" s="7"/>
      <c r="P33" s="10"/>
      <c r="Q33" s="5"/>
    </row>
    <row r="34" spans="1:17" ht="18.75" hidden="1">
      <c r="A34" s="89"/>
      <c r="B34" s="93"/>
      <c r="C34" s="90"/>
      <c r="D34" s="90"/>
      <c r="E34" s="92"/>
      <c r="F34" s="90"/>
      <c r="G34" s="91"/>
      <c r="H34" s="6"/>
      <c r="I34" s="8"/>
      <c r="M34" s="7"/>
      <c r="N34" s="7"/>
      <c r="O34" s="7"/>
      <c r="P34" s="10"/>
      <c r="Q34" s="5"/>
    </row>
    <row r="35" spans="1:17" ht="18.75" hidden="1">
      <c r="A35" s="89"/>
      <c r="B35" s="93"/>
      <c r="C35" s="90"/>
      <c r="D35" s="90"/>
      <c r="E35" s="92"/>
      <c r="F35" s="90"/>
      <c r="G35" s="91"/>
      <c r="H35" s="6"/>
      <c r="I35" s="8"/>
      <c r="M35" s="7"/>
      <c r="N35" s="7"/>
      <c r="O35" s="7"/>
      <c r="P35" s="10"/>
      <c r="Q35" s="5"/>
    </row>
    <row r="36" spans="1:17" ht="18.75" hidden="1">
      <c r="A36" s="89"/>
      <c r="B36" s="93"/>
      <c r="C36" s="90"/>
      <c r="D36" s="90"/>
      <c r="E36" s="92"/>
      <c r="F36" s="90"/>
      <c r="G36" s="91"/>
      <c r="H36" s="6"/>
      <c r="I36" s="8"/>
      <c r="M36" s="7"/>
      <c r="N36" s="7"/>
      <c r="O36" s="7"/>
      <c r="P36" s="10"/>
      <c r="Q36" s="5"/>
    </row>
    <row r="37" spans="1:17" ht="18.75" hidden="1">
      <c r="A37" s="89"/>
      <c r="B37" s="93"/>
      <c r="C37" s="90"/>
      <c r="D37" s="90"/>
      <c r="E37" s="92"/>
      <c r="F37" s="90"/>
      <c r="G37" s="91"/>
      <c r="H37" s="6"/>
      <c r="I37" s="8"/>
      <c r="M37" s="7"/>
      <c r="N37" s="7"/>
      <c r="O37" s="7"/>
      <c r="P37" s="10"/>
      <c r="Q37" s="5"/>
    </row>
    <row r="38" spans="1:17" ht="18.75" hidden="1">
      <c r="A38" s="89"/>
      <c r="B38" s="93"/>
      <c r="C38" s="90"/>
      <c r="D38" s="90"/>
      <c r="E38" s="92"/>
      <c r="F38" s="90"/>
      <c r="G38" s="91"/>
      <c r="H38" s="6"/>
      <c r="I38" s="8"/>
      <c r="M38" s="7"/>
      <c r="N38" s="7"/>
      <c r="O38" s="7"/>
      <c r="P38" s="10"/>
      <c r="Q38" s="5"/>
    </row>
    <row r="39" spans="1:17" ht="18.75" hidden="1">
      <c r="A39" s="89"/>
      <c r="B39" s="93"/>
      <c r="C39" s="90"/>
      <c r="D39" s="90"/>
      <c r="E39" s="92"/>
      <c r="F39" s="90"/>
      <c r="G39" s="91"/>
      <c r="H39" s="6"/>
      <c r="I39" s="8"/>
      <c r="M39" s="7"/>
      <c r="N39" s="7"/>
      <c r="O39" s="7"/>
      <c r="P39" s="10"/>
      <c r="Q39" s="5"/>
    </row>
    <row r="40" spans="1:17" ht="18.75" hidden="1">
      <c r="A40" s="89"/>
      <c r="B40" s="93"/>
      <c r="C40" s="90"/>
      <c r="D40" s="90"/>
      <c r="E40" s="92"/>
      <c r="F40" s="90"/>
      <c r="G40" s="91"/>
      <c r="H40" s="6"/>
      <c r="I40" s="8"/>
      <c r="M40" s="7"/>
      <c r="N40" s="7"/>
      <c r="O40" s="7"/>
      <c r="P40" s="10"/>
      <c r="Q40" s="5"/>
    </row>
    <row r="41" spans="1:17" ht="18.75" hidden="1">
      <c r="A41" s="89"/>
      <c r="B41" s="93"/>
      <c r="C41" s="90"/>
      <c r="D41" s="90"/>
      <c r="E41" s="92"/>
      <c r="F41" s="90"/>
      <c r="G41" s="91"/>
      <c r="H41" s="6"/>
      <c r="I41" s="8"/>
      <c r="M41" s="7"/>
      <c r="N41" s="7"/>
      <c r="O41" s="7"/>
      <c r="P41" s="10"/>
      <c r="Q41" s="5"/>
    </row>
    <row r="42" spans="1:17" ht="18.75" hidden="1">
      <c r="A42" s="89"/>
      <c r="B42" s="93"/>
      <c r="C42" s="90"/>
      <c r="D42" s="90"/>
      <c r="E42" s="92"/>
      <c r="F42" s="90"/>
      <c r="G42" s="91"/>
      <c r="H42" s="6"/>
      <c r="I42" s="8"/>
      <c r="M42" s="7"/>
      <c r="N42" s="7"/>
      <c r="O42" s="7"/>
      <c r="P42" s="10"/>
      <c r="Q42" s="5"/>
    </row>
    <row r="43" spans="1:17" ht="18.75" hidden="1">
      <c r="A43" s="89"/>
      <c r="B43" s="93"/>
      <c r="C43" s="90"/>
      <c r="D43" s="90"/>
      <c r="E43" s="92"/>
      <c r="F43" s="90"/>
      <c r="G43" s="91"/>
      <c r="H43" s="6"/>
      <c r="I43" s="8"/>
      <c r="M43" s="7"/>
      <c r="N43" s="7"/>
      <c r="O43" s="7"/>
      <c r="P43" s="10"/>
      <c r="Q43" s="5"/>
    </row>
    <row r="44" spans="1:17" ht="18.75" hidden="1">
      <c r="A44" s="89"/>
      <c r="B44" s="93"/>
      <c r="C44" s="90"/>
      <c r="D44" s="90"/>
      <c r="E44" s="92"/>
      <c r="F44" s="90"/>
      <c r="G44" s="91"/>
      <c r="H44" s="6"/>
      <c r="I44" s="8"/>
      <c r="M44" s="7"/>
      <c r="N44" s="7"/>
      <c r="O44" s="7"/>
      <c r="P44" s="10"/>
      <c r="Q44" s="5"/>
    </row>
    <row r="45" spans="1:17" ht="18.75" hidden="1">
      <c r="A45" s="89"/>
      <c r="B45" s="93"/>
      <c r="C45" s="90"/>
      <c r="D45" s="90"/>
      <c r="E45" s="92"/>
      <c r="F45" s="90"/>
      <c r="G45" s="91"/>
      <c r="H45" s="6"/>
      <c r="I45" s="8"/>
      <c r="M45" s="7"/>
      <c r="N45" s="7"/>
      <c r="O45" s="7"/>
      <c r="P45" s="10"/>
      <c r="Q45" s="5"/>
    </row>
    <row r="46" spans="1:17" ht="18.75" hidden="1">
      <c r="A46" s="89"/>
      <c r="B46" s="93"/>
      <c r="C46" s="90"/>
      <c r="D46" s="90"/>
      <c r="E46" s="92"/>
      <c r="F46" s="90"/>
      <c r="G46" s="91"/>
      <c r="H46" s="6"/>
      <c r="I46" s="8"/>
      <c r="M46" s="7"/>
      <c r="N46" s="7"/>
      <c r="O46" s="7"/>
      <c r="P46" s="10"/>
      <c r="Q46" s="5"/>
    </row>
    <row r="47" spans="1:17" ht="18.75" hidden="1">
      <c r="A47" s="89"/>
      <c r="B47" s="93"/>
      <c r="C47" s="90"/>
      <c r="D47" s="90"/>
      <c r="E47" s="92"/>
      <c r="F47" s="90"/>
      <c r="G47" s="91"/>
      <c r="H47" s="6"/>
      <c r="I47" s="8"/>
      <c r="M47" s="7"/>
      <c r="N47" s="7"/>
      <c r="O47" s="7"/>
      <c r="P47" s="10"/>
      <c r="Q47" s="5"/>
    </row>
    <row r="48" spans="1:17" ht="18.75" customHeight="1" hidden="1">
      <c r="A48" s="89"/>
      <c r="B48" s="93"/>
      <c r="C48" s="90"/>
      <c r="D48" s="90"/>
      <c r="E48" s="92"/>
      <c r="F48" s="90"/>
      <c r="G48" s="91"/>
      <c r="H48" s="6"/>
      <c r="I48" s="8"/>
      <c r="M48" s="7"/>
      <c r="N48" s="7"/>
      <c r="O48" s="7"/>
      <c r="P48" s="10"/>
      <c r="Q48" s="5"/>
    </row>
    <row r="49" spans="1:17" ht="18.75" customHeight="1">
      <c r="A49" s="89"/>
      <c r="B49" s="93" t="s">
        <v>107</v>
      </c>
      <c r="C49" s="90"/>
      <c r="D49" s="90"/>
      <c r="E49" s="92"/>
      <c r="F49" s="90"/>
      <c r="G49" s="91"/>
      <c r="H49" s="6"/>
      <c r="I49" s="8"/>
      <c r="M49" s="7"/>
      <c r="N49" s="7"/>
      <c r="O49" s="7"/>
      <c r="P49" s="10"/>
      <c r="Q49" s="5"/>
    </row>
    <row r="50" spans="1:17" ht="18.75" customHeight="1">
      <c r="A50" s="89"/>
      <c r="B50" s="93" t="s">
        <v>344</v>
      </c>
      <c r="C50" s="90"/>
      <c r="D50" s="90"/>
      <c r="E50" s="92">
        <v>43.68</v>
      </c>
      <c r="F50" s="90"/>
      <c r="G50" s="91"/>
      <c r="H50" s="6"/>
      <c r="I50" s="8"/>
      <c r="M50" s="7"/>
      <c r="N50" s="7"/>
      <c r="O50" s="7"/>
      <c r="P50" s="10"/>
      <c r="Q50" s="5"/>
    </row>
    <row r="51" spans="1:17" ht="18.75" customHeight="1">
      <c r="A51" s="89"/>
      <c r="B51" s="93" t="s">
        <v>104</v>
      </c>
      <c r="C51" s="90"/>
      <c r="D51" s="90"/>
      <c r="E51" s="92"/>
      <c r="F51" s="90"/>
      <c r="G51" s="91"/>
      <c r="H51" s="6"/>
      <c r="I51" s="8"/>
      <c r="M51" s="7"/>
      <c r="N51" s="7"/>
      <c r="O51" s="7"/>
      <c r="P51" s="10"/>
      <c r="Q51" s="5"/>
    </row>
    <row r="52" spans="1:17" ht="18.75" customHeight="1">
      <c r="A52" s="89"/>
      <c r="B52" s="93" t="s">
        <v>105</v>
      </c>
      <c r="C52" s="90"/>
      <c r="D52" s="90"/>
      <c r="E52" s="92"/>
      <c r="F52" s="90"/>
      <c r="G52" s="91"/>
      <c r="H52" s="6"/>
      <c r="I52" s="8"/>
      <c r="M52" s="7"/>
      <c r="N52" s="7"/>
      <c r="O52" s="7"/>
      <c r="P52" s="10"/>
      <c r="Q52" s="5"/>
    </row>
    <row r="53" spans="1:17" ht="18.75" customHeight="1">
      <c r="A53" s="89"/>
      <c r="B53" s="93" t="s">
        <v>563</v>
      </c>
      <c r="C53" s="90"/>
      <c r="D53" s="90"/>
      <c r="E53" s="92">
        <v>7359.1</v>
      </c>
      <c r="F53" s="90"/>
      <c r="G53" s="91"/>
      <c r="H53" s="6"/>
      <c r="I53" s="8"/>
      <c r="M53" s="7"/>
      <c r="N53" s="7"/>
      <c r="O53" s="7"/>
      <c r="P53" s="10"/>
      <c r="Q53" s="5"/>
    </row>
    <row r="54" spans="1:17" ht="18.75" customHeight="1">
      <c r="A54" s="89"/>
      <c r="B54" s="93" t="s">
        <v>110</v>
      </c>
      <c r="C54" s="90"/>
      <c r="D54" s="90"/>
      <c r="E54" s="92">
        <v>154.49</v>
      </c>
      <c r="F54" s="90"/>
      <c r="G54" s="91"/>
      <c r="H54" s="6"/>
      <c r="I54" s="8"/>
      <c r="M54" s="7"/>
      <c r="N54" s="7"/>
      <c r="O54" s="7"/>
      <c r="P54" s="10"/>
      <c r="Q54" s="5"/>
    </row>
    <row r="55" spans="1:17" ht="18.75" customHeight="1">
      <c r="A55" s="89"/>
      <c r="B55" s="93" t="s">
        <v>109</v>
      </c>
      <c r="C55" s="90"/>
      <c r="D55" s="90"/>
      <c r="E55" s="92"/>
      <c r="F55" s="90"/>
      <c r="G55" s="91"/>
      <c r="H55" s="6"/>
      <c r="I55" s="8"/>
      <c r="M55" s="7"/>
      <c r="N55" s="7"/>
      <c r="O55" s="7"/>
      <c r="P55" s="10"/>
      <c r="Q55" s="5"/>
    </row>
    <row r="56" spans="1:17" ht="18.75" customHeight="1">
      <c r="A56" s="89"/>
      <c r="B56" s="93" t="s">
        <v>354</v>
      </c>
      <c r="C56" s="90"/>
      <c r="D56" s="90"/>
      <c r="E56" s="92">
        <v>347</v>
      </c>
      <c r="F56" s="90"/>
      <c r="G56" s="91"/>
      <c r="H56" s="6"/>
      <c r="I56" s="8"/>
      <c r="M56" s="7"/>
      <c r="N56" s="7"/>
      <c r="O56" s="7"/>
      <c r="P56" s="10"/>
      <c r="Q56" s="5"/>
    </row>
    <row r="57" spans="1:17" ht="23.25" customHeight="1">
      <c r="A57" s="89"/>
      <c r="B57" s="93" t="s">
        <v>131</v>
      </c>
      <c r="C57" s="90"/>
      <c r="D57" s="90"/>
      <c r="E57" s="92"/>
      <c r="F57" s="90"/>
      <c r="G57" s="91"/>
      <c r="H57" s="6"/>
      <c r="I57" s="8"/>
      <c r="M57" s="7"/>
      <c r="N57" s="7"/>
      <c r="O57" s="7"/>
      <c r="P57" s="10"/>
      <c r="Q57" s="5"/>
    </row>
    <row r="58" spans="1:23" ht="18.75">
      <c r="A58" s="87"/>
      <c r="B58" s="83" t="s">
        <v>11</v>
      </c>
      <c r="C58" s="107">
        <f>SUM(C13:C29)</f>
        <v>7</v>
      </c>
      <c r="D58" s="90">
        <f>SUM(D13:D34)</f>
        <v>56070</v>
      </c>
      <c r="E58" s="90">
        <f>E13+E14+E15+E16+E17+E18</f>
        <v>16635.170000000002</v>
      </c>
      <c r="F58" s="90">
        <f>F13+F14+F15+F16+F17+F18</f>
        <v>56070</v>
      </c>
      <c r="G58" s="91">
        <f>1.04993597951*C58</f>
        <v>7.349551856570001</v>
      </c>
      <c r="H58" s="6">
        <f>1.12035851472*C58</f>
        <v>7.84250960304</v>
      </c>
      <c r="I58" s="8">
        <f>I18</f>
        <v>667.5</v>
      </c>
      <c r="M58" s="7"/>
      <c r="P58" s="10"/>
      <c r="Q58" s="5">
        <f>SUM(Q13:Q29)</f>
        <v>8.75</v>
      </c>
      <c r="R58" s="5">
        <f>SUM(R13:R29)</f>
        <v>9.16</v>
      </c>
      <c r="S58" s="5"/>
      <c r="T58" s="5"/>
      <c r="U58" s="5">
        <f>SUM(U13:U29)</f>
        <v>35043.75000000001</v>
      </c>
      <c r="V58" s="5">
        <f>SUM(V13:V29)</f>
        <v>36685.8</v>
      </c>
      <c r="W58" s="5">
        <f>SUM(W13:W29)</f>
        <v>71729.55000000002</v>
      </c>
    </row>
    <row r="59" spans="1:33" ht="19.5" customHeight="1" hidden="1">
      <c r="A59" s="87">
        <v>5</v>
      </c>
      <c r="B59" s="99" t="s">
        <v>22</v>
      </c>
      <c r="C59" s="108">
        <v>1.85</v>
      </c>
      <c r="D59" s="92" t="e">
        <f>AG59</f>
        <v>#REF!</v>
      </c>
      <c r="E59" s="92" t="e">
        <f>D59</f>
        <v>#REF!</v>
      </c>
      <c r="F59" s="92" t="e">
        <f>#REF!*12*AF59</f>
        <v>#REF!</v>
      </c>
      <c r="G59" s="101" t="e">
        <f>#REF!</f>
        <v>#REF!</v>
      </c>
      <c r="H59" s="5" t="e">
        <f>C59+#REF!</f>
        <v>#REF!</v>
      </c>
      <c r="I59" s="44">
        <v>3.43</v>
      </c>
      <c r="J59">
        <v>10</v>
      </c>
      <c r="K59">
        <v>2</v>
      </c>
      <c r="M59" s="7">
        <f>C59*I59*J59</f>
        <v>63.455000000000005</v>
      </c>
      <c r="N59" s="7" t="e">
        <f>#REF!*I59*K59</f>
        <v>#REF!</v>
      </c>
      <c r="O59" s="7" t="e">
        <f>SUM(M59:N59)</f>
        <v>#REF!</v>
      </c>
      <c r="P59" s="9"/>
      <c r="Q59" s="5">
        <v>1.47</v>
      </c>
      <c r="R59">
        <v>1.58</v>
      </c>
      <c r="S59">
        <v>6</v>
      </c>
      <c r="T59">
        <v>6</v>
      </c>
      <c r="U59">
        <f>Q59*I59*S59</f>
        <v>30.2526</v>
      </c>
      <c r="V59">
        <f>R59*T59*I59</f>
        <v>32.516400000000004</v>
      </c>
      <c r="W59">
        <f>SUM(U59:V59)</f>
        <v>62.769000000000005</v>
      </c>
      <c r="AB59" t="e">
        <f>#REF!</f>
        <v>#REF!</v>
      </c>
      <c r="AC59" s="49" t="e">
        <f>#REF!</f>
        <v>#REF!</v>
      </c>
      <c r="AD59" s="49">
        <v>3.05</v>
      </c>
      <c r="AE59" t="e">
        <f>#REF!</f>
        <v>#REF!</v>
      </c>
      <c r="AF59" s="5">
        <f>AF13</f>
        <v>667.5</v>
      </c>
      <c r="AG59" t="e">
        <f>(C59+#REF!)*6*AF59</f>
        <v>#REF!</v>
      </c>
    </row>
    <row r="60" spans="1:16" ht="18.75">
      <c r="A60" s="75"/>
      <c r="B60" s="102"/>
      <c r="C60" s="75"/>
      <c r="D60" s="75"/>
      <c r="E60" s="75"/>
      <c r="F60" s="75"/>
      <c r="G60" s="75"/>
      <c r="P60" s="10"/>
    </row>
    <row r="61" spans="1:16" ht="18.75">
      <c r="A61" s="153"/>
      <c r="B61" s="153"/>
      <c r="C61" s="140"/>
      <c r="D61" s="74"/>
      <c r="E61" s="75"/>
      <c r="F61" s="75"/>
      <c r="G61" s="75"/>
      <c r="P61" s="10"/>
    </row>
    <row r="62" spans="1:16" ht="18.75">
      <c r="A62" s="153" t="s">
        <v>137</v>
      </c>
      <c r="B62" s="153"/>
      <c r="C62" s="140">
        <v>205031.54</v>
      </c>
      <c r="D62" s="74" t="s">
        <v>13</v>
      </c>
      <c r="E62" s="75"/>
      <c r="F62" s="75"/>
      <c r="G62" s="75"/>
      <c r="P62" s="10"/>
    </row>
    <row r="63" spans="1:16" ht="18.75">
      <c r="A63" s="153" t="s">
        <v>715</v>
      </c>
      <c r="B63" s="153"/>
      <c r="C63" s="140">
        <v>237237.5</v>
      </c>
      <c r="D63" s="74" t="s">
        <v>13</v>
      </c>
      <c r="E63" s="75"/>
      <c r="F63" s="75"/>
      <c r="G63" s="75"/>
      <c r="P63" s="10"/>
    </row>
    <row r="64" spans="1:7" ht="18.75">
      <c r="A64" s="148" t="s">
        <v>12</v>
      </c>
      <c r="B64" s="148"/>
      <c r="C64" s="148"/>
      <c r="D64" s="148"/>
      <c r="E64" s="148"/>
      <c r="F64" s="148"/>
      <c r="G64" s="75"/>
    </row>
    <row r="65" spans="1:7" ht="18.75" customHeight="1" hidden="1">
      <c r="A65" s="149" t="s">
        <v>26</v>
      </c>
      <c r="B65" s="149"/>
      <c r="C65" s="11" t="e">
        <f>C61-#REF!</f>
        <v>#REF!</v>
      </c>
      <c r="D65" s="16"/>
      <c r="E65" s="16"/>
      <c r="F65" s="16"/>
      <c r="G65" s="16"/>
    </row>
    <row r="66" spans="1:7" ht="18.75" customHeight="1" hidden="1">
      <c r="A66" s="149" t="s">
        <v>28</v>
      </c>
      <c r="B66" s="149"/>
      <c r="C66" s="48">
        <f>D58-E58</f>
        <v>39434.83</v>
      </c>
      <c r="G66" s="3"/>
    </row>
    <row r="67" spans="1:7" ht="18.75">
      <c r="A67" s="4"/>
      <c r="B67" s="3"/>
      <c r="C67" s="3"/>
      <c r="D67" s="3"/>
      <c r="E67" s="3"/>
      <c r="F67" s="3"/>
      <c r="G67" s="3"/>
    </row>
    <row r="68" spans="2:7" ht="12.75">
      <c r="B68" s="1"/>
      <c r="C68" s="1"/>
      <c r="D68" s="1"/>
      <c r="E68" s="1"/>
      <c r="F68" s="1"/>
      <c r="G68" s="1"/>
    </row>
  </sheetData>
  <sheetProtection/>
  <mergeCells count="17">
    <mergeCell ref="A1:F2"/>
    <mergeCell ref="A3:F3"/>
    <mergeCell ref="A4:G5"/>
    <mergeCell ref="A9:A11"/>
    <mergeCell ref="B9:B11"/>
    <mergeCell ref="D9:D11"/>
    <mergeCell ref="E9:E11"/>
    <mergeCell ref="F9:F11"/>
    <mergeCell ref="C9:C11"/>
    <mergeCell ref="A64:F64"/>
    <mergeCell ref="A65:B65"/>
    <mergeCell ref="A66:B66"/>
    <mergeCell ref="I9:P12"/>
    <mergeCell ref="Q9:W12"/>
    <mergeCell ref="A61:B61"/>
    <mergeCell ref="A62:B62"/>
    <mergeCell ref="A63:B6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  <rowBreaks count="1" manualBreakCount="1">
    <brk id="6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N299"/>
  <sheetViews>
    <sheetView view="pageBreakPreview" zoomScale="75" zoomScaleSheetLayoutView="75" zoomScalePageLayoutView="0" workbookViewId="0" topLeftCell="A46">
      <selection activeCell="F13" sqref="F13:F18"/>
    </sheetView>
  </sheetViews>
  <sheetFormatPr defaultColWidth="9.00390625" defaultRowHeight="12.75"/>
  <cols>
    <col min="1" max="1" width="8.375" style="0" bestFit="1" customWidth="1"/>
    <col min="2" max="2" width="67.875" style="0" customWidth="1"/>
    <col min="3" max="3" width="13.75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28" width="0" style="0" hidden="1" customWidth="1"/>
    <col min="29" max="31" width="9.25390625" style="0" bestFit="1" customWidth="1"/>
    <col min="36" max="36" width="11.125" style="0" bestFit="1" customWidth="1"/>
    <col min="37" max="40" width="9.25390625" style="0" bestFit="1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35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141</v>
      </c>
      <c r="C7" s="113">
        <v>4007.31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35" ht="81.75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  <c r="AG10" s="49">
        <f>F4</f>
        <v>0</v>
      </c>
      <c r="AH10" s="5">
        <f aca="true" t="shared" si="0" ref="AH10:AH15">F10+G10</f>
        <v>0</v>
      </c>
      <c r="AI10" s="44">
        <v>1.13</v>
      </c>
    </row>
    <row r="11" spans="1:35" ht="98.2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  <c r="AG11">
        <f>AG10</f>
        <v>0</v>
      </c>
      <c r="AH11" s="5">
        <f t="shared" si="0"/>
        <v>0</v>
      </c>
      <c r="AI11" s="44">
        <v>1.45</v>
      </c>
    </row>
    <row r="12" spans="1:35" ht="42" customHeight="1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  <c r="AG12">
        <f>AG11</f>
        <v>0</v>
      </c>
      <c r="AH12" s="5">
        <f t="shared" si="0"/>
        <v>0</v>
      </c>
      <c r="AI12" s="44">
        <v>0</v>
      </c>
    </row>
    <row r="13" spans="1:35" ht="18.75">
      <c r="A13" s="89" t="s">
        <v>4</v>
      </c>
      <c r="B13" s="83" t="s">
        <v>5</v>
      </c>
      <c r="C13" s="96">
        <v>1.38</v>
      </c>
      <c r="D13" s="90">
        <f aca="true" t="shared" si="1" ref="D13:D18">C13*12*AC13</f>
        <v>66361.0536</v>
      </c>
      <c r="E13" s="90">
        <f>D13</f>
        <v>66361.0536</v>
      </c>
      <c r="F13" s="90">
        <f aca="true" t="shared" si="2" ref="F13:F18">D13</f>
        <v>66361.0536</v>
      </c>
      <c r="G13" s="91">
        <f aca="true" t="shared" si="3" ref="G13:G18">1.04993597951*C13</f>
        <v>1.4489116517237999</v>
      </c>
      <c r="H13" s="6">
        <f aca="true" t="shared" si="4" ref="H13:H18">1.12035851472*C13</f>
        <v>1.5460947503135998</v>
      </c>
      <c r="I13" s="8">
        <f>C7</f>
        <v>4007.31</v>
      </c>
      <c r="J13">
        <v>6</v>
      </c>
      <c r="K13">
        <v>2</v>
      </c>
      <c r="L13">
        <v>4</v>
      </c>
      <c r="M13" s="7">
        <f aca="true" t="shared" si="5" ref="M13:M18">C13*I13*J13</f>
        <v>33180.52679999999</v>
      </c>
      <c r="N13" s="7" t="e">
        <f>I13*#REF!*K13</f>
        <v>#REF!</v>
      </c>
      <c r="O13" s="7" t="e">
        <f>#REF!*I13*L13</f>
        <v>#REF!</v>
      </c>
      <c r="P13" s="9" t="e">
        <f aca="true" t="shared" si="6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7" ref="U13:U18">I13*Q13*T13</f>
        <v>25246.053</v>
      </c>
      <c r="V13">
        <f aca="true" t="shared" si="8" ref="V13:V18">T13*R13*I13</f>
        <v>26207.807400000005</v>
      </c>
      <c r="W13">
        <f aca="true" t="shared" si="9" ref="W13:W18">SUM(U13:V13)</f>
        <v>51453.860400000005</v>
      </c>
      <c r="AC13" s="49">
        <f>C7</f>
        <v>4007.31</v>
      </c>
      <c r="AD13" s="5" t="e">
        <f>C13+#REF!</f>
        <v>#REF!</v>
      </c>
      <c r="AE13" s="44">
        <v>1.14</v>
      </c>
      <c r="AG13">
        <f>AG12</f>
        <v>0</v>
      </c>
      <c r="AH13" s="5">
        <f t="shared" si="0"/>
        <v>66362.50251165172</v>
      </c>
      <c r="AI13" s="44">
        <v>0.82</v>
      </c>
    </row>
    <row r="14" spans="1:35" ht="18.75">
      <c r="A14" s="89" t="s">
        <v>6</v>
      </c>
      <c r="B14" s="83" t="s">
        <v>7</v>
      </c>
      <c r="C14" s="96">
        <v>1.75</v>
      </c>
      <c r="D14" s="90">
        <f t="shared" si="1"/>
        <v>84153.51</v>
      </c>
      <c r="E14" s="90">
        <f>D14</f>
        <v>84153.51</v>
      </c>
      <c r="F14" s="90">
        <f t="shared" si="2"/>
        <v>84153.51</v>
      </c>
      <c r="G14" s="91">
        <f t="shared" si="3"/>
        <v>1.8373879641425002</v>
      </c>
      <c r="H14" s="6">
        <f t="shared" si="4"/>
        <v>1.96062740076</v>
      </c>
      <c r="I14" s="8">
        <f>I13</f>
        <v>4007.31</v>
      </c>
      <c r="J14">
        <v>6</v>
      </c>
      <c r="K14">
        <v>2</v>
      </c>
      <c r="L14">
        <v>4</v>
      </c>
      <c r="M14" s="7">
        <f t="shared" si="5"/>
        <v>42076.755</v>
      </c>
      <c r="N14" s="7" t="e">
        <f>I14*#REF!*K14</f>
        <v>#REF!</v>
      </c>
      <c r="O14" s="7" t="e">
        <f>#REF!*I14*L14</f>
        <v>#REF!</v>
      </c>
      <c r="P14" s="9" t="e">
        <f t="shared" si="6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7"/>
        <v>31978.3338</v>
      </c>
      <c r="V14">
        <f t="shared" si="8"/>
        <v>33420.9654</v>
      </c>
      <c r="W14">
        <f t="shared" si="9"/>
        <v>65399.2992</v>
      </c>
      <c r="AC14">
        <f>AC13</f>
        <v>4007.31</v>
      </c>
      <c r="AD14" s="5" t="e">
        <f>C14+#REF!</f>
        <v>#REF!</v>
      </c>
      <c r="AE14" s="44">
        <v>1.46</v>
      </c>
      <c r="AG14">
        <f>AG13</f>
        <v>0</v>
      </c>
      <c r="AH14" s="5">
        <f t="shared" si="0"/>
        <v>84155.34738796414</v>
      </c>
      <c r="AI14" s="44">
        <v>1.24</v>
      </c>
    </row>
    <row r="15" spans="1:35" ht="18.75">
      <c r="A15" s="89" t="s">
        <v>8</v>
      </c>
      <c r="B15" s="83" t="s">
        <v>9</v>
      </c>
      <c r="C15" s="96">
        <v>0</v>
      </c>
      <c r="D15" s="90">
        <f t="shared" si="1"/>
        <v>0</v>
      </c>
      <c r="E15" s="90">
        <f>D15</f>
        <v>0</v>
      </c>
      <c r="F15" s="90">
        <f t="shared" si="2"/>
        <v>0</v>
      </c>
      <c r="G15" s="91">
        <f t="shared" si="3"/>
        <v>0</v>
      </c>
      <c r="H15" s="6">
        <f t="shared" si="4"/>
        <v>0</v>
      </c>
      <c r="I15" s="8">
        <f>I14</f>
        <v>4007.31</v>
      </c>
      <c r="J15">
        <v>6</v>
      </c>
      <c r="K15">
        <v>2</v>
      </c>
      <c r="L15">
        <v>4</v>
      </c>
      <c r="M15" s="7">
        <f t="shared" si="5"/>
        <v>0</v>
      </c>
      <c r="N15" s="7" t="e">
        <f>I15*#REF!*K15</f>
        <v>#REF!</v>
      </c>
      <c r="O15" s="7" t="e">
        <f>#REF!*I15*L15</f>
        <v>#REF!</v>
      </c>
      <c r="P15" s="9" t="e">
        <f t="shared" si="6"/>
        <v>#REF!</v>
      </c>
      <c r="Q15" s="5">
        <v>0.13</v>
      </c>
      <c r="R15" s="5">
        <v>0</v>
      </c>
      <c r="S15">
        <v>6</v>
      </c>
      <c r="T15">
        <v>6</v>
      </c>
      <c r="U15">
        <f t="shared" si="7"/>
        <v>3125.7018</v>
      </c>
      <c r="V15">
        <f t="shared" si="8"/>
        <v>0</v>
      </c>
      <c r="W15">
        <f t="shared" si="9"/>
        <v>3125.7018</v>
      </c>
      <c r="AC15">
        <f>AC14</f>
        <v>4007.31</v>
      </c>
      <c r="AD15" s="5" t="e">
        <f>C15+#REF!</f>
        <v>#REF!</v>
      </c>
      <c r="AE15" s="44">
        <v>0</v>
      </c>
      <c r="AG15">
        <f>AG14</f>
        <v>0</v>
      </c>
      <c r="AH15" s="5">
        <f t="shared" si="0"/>
        <v>0</v>
      </c>
      <c r="AI15" s="44">
        <v>4.74</v>
      </c>
    </row>
    <row r="16" spans="1:31" ht="18.75">
      <c r="A16" s="89" t="s">
        <v>16</v>
      </c>
      <c r="B16" s="83" t="s">
        <v>10</v>
      </c>
      <c r="C16" s="96">
        <v>1.09</v>
      </c>
      <c r="D16" s="90">
        <f t="shared" si="1"/>
        <v>52415.61480000001</v>
      </c>
      <c r="E16" s="90">
        <f>D16</f>
        <v>52415.61480000001</v>
      </c>
      <c r="F16" s="90">
        <f t="shared" si="2"/>
        <v>52415.61480000001</v>
      </c>
      <c r="G16" s="91">
        <f t="shared" si="3"/>
        <v>1.1444302176659003</v>
      </c>
      <c r="H16" s="6">
        <f t="shared" si="4"/>
        <v>1.2211907810448</v>
      </c>
      <c r="I16" s="8">
        <f>I15</f>
        <v>4007.31</v>
      </c>
      <c r="J16">
        <v>6</v>
      </c>
      <c r="K16">
        <v>2</v>
      </c>
      <c r="L16">
        <v>4</v>
      </c>
      <c r="M16" s="7">
        <f t="shared" si="5"/>
        <v>26207.807400000005</v>
      </c>
      <c r="N16" s="7" t="e">
        <f>I16*#REF!*K16</f>
        <v>#REF!</v>
      </c>
      <c r="O16" s="7" t="e">
        <f>#REF!*I16*L16</f>
        <v>#REF!</v>
      </c>
      <c r="P16" s="9" t="e">
        <f t="shared" si="6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7"/>
        <v>18994.6494</v>
      </c>
      <c r="V16">
        <f t="shared" si="8"/>
        <v>19715.9652</v>
      </c>
      <c r="W16">
        <f t="shared" si="9"/>
        <v>38710.6146</v>
      </c>
      <c r="AC16">
        <f>AC15</f>
        <v>4007.31</v>
      </c>
      <c r="AD16" s="5" t="e">
        <f>C16+#REF!</f>
        <v>#REF!</v>
      </c>
      <c r="AE16" s="44">
        <v>0.58</v>
      </c>
    </row>
    <row r="17" spans="1:31" ht="18.75">
      <c r="A17" s="89" t="s">
        <v>17</v>
      </c>
      <c r="B17" s="83" t="s">
        <v>14</v>
      </c>
      <c r="C17" s="96"/>
      <c r="D17" s="90">
        <f t="shared" si="1"/>
        <v>0</v>
      </c>
      <c r="E17" s="90">
        <f>D17</f>
        <v>0</v>
      </c>
      <c r="F17" s="90">
        <f t="shared" si="2"/>
        <v>0</v>
      </c>
      <c r="G17" s="91">
        <f t="shared" si="3"/>
        <v>0</v>
      </c>
      <c r="H17" s="6">
        <f t="shared" si="4"/>
        <v>0</v>
      </c>
      <c r="I17" s="8">
        <f>I16</f>
        <v>4007.31</v>
      </c>
      <c r="J17">
        <v>6</v>
      </c>
      <c r="K17">
        <v>2</v>
      </c>
      <c r="L17">
        <v>4</v>
      </c>
      <c r="M17" s="7">
        <f t="shared" si="5"/>
        <v>0</v>
      </c>
      <c r="N17" s="7" t="e">
        <f>I17*#REF!*K17</f>
        <v>#REF!</v>
      </c>
      <c r="O17" s="7" t="e">
        <f>#REF!*I17*L17</f>
        <v>#REF!</v>
      </c>
      <c r="P17" s="9" t="e">
        <f t="shared" si="6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7"/>
        <v>29814.386400000003</v>
      </c>
      <c r="V17">
        <f t="shared" si="8"/>
        <v>29814.3864</v>
      </c>
      <c r="W17">
        <f t="shared" si="9"/>
        <v>59628.772800000006</v>
      </c>
      <c r="AC17">
        <f>AC16</f>
        <v>4007.31</v>
      </c>
      <c r="AD17" s="5" t="e">
        <f>C17+#REF!</f>
        <v>#REF!</v>
      </c>
      <c r="AE17" s="44">
        <v>1.24</v>
      </c>
    </row>
    <row r="18" spans="1:31" ht="56.25">
      <c r="A18" s="89" t="s">
        <v>18</v>
      </c>
      <c r="B18" s="83" t="s">
        <v>19</v>
      </c>
      <c r="C18" s="96">
        <f>1.99+3.92</f>
        <v>5.91</v>
      </c>
      <c r="D18" s="90">
        <f t="shared" si="1"/>
        <v>284198.4252</v>
      </c>
      <c r="E18" s="92">
        <f>E20+E21+E22+E24+E25+E27+E28+E29+E31+E32+E33+E35+E36+E37+E39+E40+E42+E43+E44+E46+E47+E49+E50+E52+E53+E55+E56+E58+E59+E60</f>
        <v>254040.20999999996</v>
      </c>
      <c r="F18" s="90">
        <f t="shared" si="2"/>
        <v>284198.4252</v>
      </c>
      <c r="G18" s="91">
        <f t="shared" si="3"/>
        <v>6.2051216389041</v>
      </c>
      <c r="H18" s="6">
        <f t="shared" si="4"/>
        <v>6.6213188219951995</v>
      </c>
      <c r="I18" s="8">
        <f>I17</f>
        <v>4007.31</v>
      </c>
      <c r="J18">
        <v>6</v>
      </c>
      <c r="K18">
        <v>2</v>
      </c>
      <c r="L18">
        <v>4</v>
      </c>
      <c r="M18" s="7">
        <f t="shared" si="5"/>
        <v>142099.2126</v>
      </c>
      <c r="N18" s="7" t="e">
        <f>I18*#REF!*K18</f>
        <v>#REF!</v>
      </c>
      <c r="O18" s="7" t="e">
        <f>#REF!*I18*L18</f>
        <v>#REF!</v>
      </c>
      <c r="P18" s="9" t="e">
        <f t="shared" si="6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7"/>
        <v>101224.6506</v>
      </c>
      <c r="V18">
        <f t="shared" si="8"/>
        <v>111082.6332</v>
      </c>
      <c r="W18">
        <f t="shared" si="9"/>
        <v>212307.28379999998</v>
      </c>
      <c r="AC18">
        <f>AC17</f>
        <v>4007.31</v>
      </c>
      <c r="AD18" s="5" t="e">
        <f>C18+#REF!</f>
        <v>#REF!</v>
      </c>
      <c r="AE18" s="44">
        <v>5.18</v>
      </c>
    </row>
    <row r="19" spans="1:18" ht="18.75">
      <c r="A19" s="89"/>
      <c r="B19" s="93" t="s">
        <v>62</v>
      </c>
      <c r="C19" s="90"/>
      <c r="D19" s="90"/>
      <c r="E19" s="92"/>
      <c r="F19" s="90"/>
      <c r="G19" s="91"/>
      <c r="H19" s="6"/>
      <c r="I19" s="8"/>
      <c r="M19" s="7"/>
      <c r="N19" s="7"/>
      <c r="O19" s="7"/>
      <c r="P19" s="9"/>
      <c r="Q19" s="5"/>
      <c r="R19" s="5"/>
    </row>
    <row r="20" spans="1:18" ht="37.5">
      <c r="A20" s="89"/>
      <c r="B20" s="83" t="s">
        <v>163</v>
      </c>
      <c r="C20" s="90"/>
      <c r="D20" s="90"/>
      <c r="E20" s="92">
        <v>2934.65</v>
      </c>
      <c r="F20" s="90"/>
      <c r="G20" s="91"/>
      <c r="H20" s="6"/>
      <c r="I20" s="8"/>
      <c r="M20" s="7"/>
      <c r="N20" s="7"/>
      <c r="O20" s="7"/>
      <c r="P20" s="9"/>
      <c r="Q20" s="5"/>
      <c r="R20" s="5"/>
    </row>
    <row r="21" spans="1:18" ht="37.5">
      <c r="A21" s="89"/>
      <c r="B21" s="83" t="s">
        <v>177</v>
      </c>
      <c r="C21" s="90"/>
      <c r="D21" s="90"/>
      <c r="E21" s="92">
        <v>13663.49</v>
      </c>
      <c r="F21" s="90"/>
      <c r="G21" s="91"/>
      <c r="H21" s="6"/>
      <c r="I21" s="8"/>
      <c r="M21" s="7"/>
      <c r="N21" s="7"/>
      <c r="O21" s="7"/>
      <c r="P21" s="9"/>
      <c r="Q21" s="5"/>
      <c r="R21" s="5"/>
    </row>
    <row r="22" spans="1:18" ht="18.75">
      <c r="A22" s="89"/>
      <c r="B22" s="83" t="s">
        <v>154</v>
      </c>
      <c r="C22" s="90"/>
      <c r="D22" s="90"/>
      <c r="E22" s="92">
        <v>289.09</v>
      </c>
      <c r="F22" s="90"/>
      <c r="G22" s="91"/>
      <c r="H22" s="6"/>
      <c r="I22" s="8"/>
      <c r="M22" s="7"/>
      <c r="N22" s="7"/>
      <c r="O22" s="7"/>
      <c r="P22" s="9"/>
      <c r="Q22" s="5"/>
      <c r="R22" s="5"/>
    </row>
    <row r="23" spans="1:23" ht="18.75">
      <c r="A23" s="88"/>
      <c r="B23" s="96" t="s">
        <v>64</v>
      </c>
      <c r="C23" s="90"/>
      <c r="D23" s="90"/>
      <c r="E23" s="92"/>
      <c r="F23" s="90"/>
      <c r="G23" s="91"/>
      <c r="H23" s="6"/>
      <c r="I23" s="8"/>
      <c r="J23">
        <v>6</v>
      </c>
      <c r="K23">
        <v>2</v>
      </c>
      <c r="L23">
        <v>4</v>
      </c>
      <c r="M23" s="7">
        <f>C23*I23*J23</f>
        <v>0</v>
      </c>
      <c r="N23" s="7" t="e">
        <f>I23*#REF!*K23</f>
        <v>#REF!</v>
      </c>
      <c r="O23" s="7" t="e">
        <f>#REF!*I23*L23</f>
        <v>#REF!</v>
      </c>
      <c r="P23" s="10"/>
      <c r="Q23" s="5"/>
      <c r="U23">
        <f>I23*Q23*T23</f>
        <v>0</v>
      </c>
      <c r="V23">
        <f>T23*R23*I23</f>
        <v>0</v>
      </c>
      <c r="W23">
        <f>SUM(U23:V23)</f>
        <v>0</v>
      </c>
    </row>
    <row r="24" spans="1:17" ht="56.25">
      <c r="A24" s="88"/>
      <c r="B24" s="96" t="s">
        <v>256</v>
      </c>
      <c r="C24" s="90"/>
      <c r="D24" s="90"/>
      <c r="E24" s="92">
        <v>19031.49</v>
      </c>
      <c r="F24" s="90"/>
      <c r="G24" s="91"/>
      <c r="H24" s="6"/>
      <c r="I24" s="8"/>
      <c r="M24" s="7"/>
      <c r="N24" s="7"/>
      <c r="O24" s="7"/>
      <c r="P24" s="10"/>
      <c r="Q24" s="5"/>
    </row>
    <row r="25" spans="1:17" ht="18.75">
      <c r="A25" s="88"/>
      <c r="B25" s="96" t="s">
        <v>203</v>
      </c>
      <c r="C25" s="90"/>
      <c r="D25" s="90"/>
      <c r="E25" s="92">
        <v>616.21</v>
      </c>
      <c r="F25" s="90"/>
      <c r="G25" s="91"/>
      <c r="H25" s="6"/>
      <c r="I25" s="8"/>
      <c r="M25" s="7"/>
      <c r="N25" s="7"/>
      <c r="O25" s="7"/>
      <c r="P25" s="10"/>
      <c r="Q25" s="5"/>
    </row>
    <row r="26" spans="1:23" ht="18.75" customHeight="1">
      <c r="A26" s="89"/>
      <c r="B26" s="96" t="s">
        <v>65</v>
      </c>
      <c r="C26" s="90"/>
      <c r="D26" s="90"/>
      <c r="E26" s="92"/>
      <c r="F26" s="90"/>
      <c r="G26" s="91"/>
      <c r="H26" s="6"/>
      <c r="I26" s="8"/>
      <c r="J26">
        <v>6</v>
      </c>
      <c r="K26">
        <v>2</v>
      </c>
      <c r="L26">
        <v>4</v>
      </c>
      <c r="M26" s="7">
        <f>C26*I26*J26</f>
        <v>0</v>
      </c>
      <c r="N26" s="7" t="e">
        <f>I26*#REF!*K26</f>
        <v>#REF!</v>
      </c>
      <c r="O26" s="7" t="e">
        <f>#REF!*I26*L26</f>
        <v>#REF!</v>
      </c>
      <c r="P26" s="10"/>
      <c r="Q26" s="5"/>
      <c r="U26">
        <f>I26*Q26*T26</f>
        <v>0</v>
      </c>
      <c r="V26">
        <f>T26*R26*I26</f>
        <v>0</v>
      </c>
      <c r="W26">
        <f>SUM(U26:V26)</f>
        <v>0</v>
      </c>
    </row>
    <row r="27" spans="1:17" ht="23.25" customHeight="1">
      <c r="A27" s="89"/>
      <c r="B27" s="83" t="s">
        <v>307</v>
      </c>
      <c r="C27" s="90"/>
      <c r="D27" s="90"/>
      <c r="E27" s="92">
        <v>2728.33</v>
      </c>
      <c r="F27" s="90"/>
      <c r="G27" s="91"/>
      <c r="H27" s="6"/>
      <c r="I27" s="8"/>
      <c r="M27" s="7"/>
      <c r="N27" s="7"/>
      <c r="O27" s="7"/>
      <c r="P27" s="10"/>
      <c r="Q27" s="5"/>
    </row>
    <row r="28" spans="1:17" ht="20.25" customHeight="1">
      <c r="A28" s="89"/>
      <c r="B28" s="83" t="s">
        <v>324</v>
      </c>
      <c r="C28" s="90"/>
      <c r="D28" s="90"/>
      <c r="E28" s="92">
        <v>2143.27</v>
      </c>
      <c r="F28" s="90"/>
      <c r="G28" s="91"/>
      <c r="H28" s="6"/>
      <c r="I28" s="8"/>
      <c r="M28" s="7"/>
      <c r="N28" s="7"/>
      <c r="O28" s="7"/>
      <c r="P28" s="10"/>
      <c r="Q28" s="5"/>
    </row>
    <row r="29" spans="1:17" ht="20.25" customHeight="1">
      <c r="A29" s="89"/>
      <c r="B29" s="83" t="s">
        <v>330</v>
      </c>
      <c r="C29" s="90"/>
      <c r="D29" s="90"/>
      <c r="E29" s="92">
        <v>308.97</v>
      </c>
      <c r="F29" s="90"/>
      <c r="G29" s="91"/>
      <c r="H29" s="6"/>
      <c r="I29" s="8"/>
      <c r="M29" s="7"/>
      <c r="N29" s="7"/>
      <c r="O29" s="7"/>
      <c r="P29" s="10"/>
      <c r="Q29" s="5"/>
    </row>
    <row r="30" spans="1:17" ht="24.75" customHeight="1">
      <c r="A30" s="89"/>
      <c r="B30" s="93" t="s">
        <v>66</v>
      </c>
      <c r="C30" s="90"/>
      <c r="D30" s="90"/>
      <c r="E30" s="92"/>
      <c r="F30" s="90"/>
      <c r="G30" s="91"/>
      <c r="H30" s="6"/>
      <c r="I30" s="8"/>
      <c r="M30" s="7"/>
      <c r="N30" s="7"/>
      <c r="O30" s="7"/>
      <c r="P30" s="10"/>
      <c r="Q30" s="5"/>
    </row>
    <row r="31" spans="1:17" ht="56.25">
      <c r="A31" s="89"/>
      <c r="B31" s="83" t="s">
        <v>268</v>
      </c>
      <c r="C31" s="90"/>
      <c r="D31" s="90"/>
      <c r="E31" s="92">
        <v>18137.32</v>
      </c>
      <c r="F31" s="90"/>
      <c r="G31" s="91"/>
      <c r="H31" s="6"/>
      <c r="I31" s="8"/>
      <c r="M31" s="7"/>
      <c r="N31" s="7"/>
      <c r="O31" s="7"/>
      <c r="P31" s="10"/>
      <c r="Q31" s="5"/>
    </row>
    <row r="32" spans="1:17" ht="18.75">
      <c r="A32" s="89"/>
      <c r="B32" s="83" t="s">
        <v>294</v>
      </c>
      <c r="C32" s="90"/>
      <c r="D32" s="90"/>
      <c r="E32" s="92">
        <v>424.24</v>
      </c>
      <c r="F32" s="90"/>
      <c r="G32" s="91"/>
      <c r="H32" s="6"/>
      <c r="I32" s="8"/>
      <c r="M32" s="7"/>
      <c r="N32" s="7"/>
      <c r="O32" s="7"/>
      <c r="P32" s="10"/>
      <c r="Q32" s="5"/>
    </row>
    <row r="33" spans="1:17" ht="18.75">
      <c r="A33" s="89"/>
      <c r="B33" s="83" t="s">
        <v>304</v>
      </c>
      <c r="C33" s="90"/>
      <c r="D33" s="90"/>
      <c r="E33" s="92">
        <v>2789.12</v>
      </c>
      <c r="F33" s="90"/>
      <c r="G33" s="91"/>
      <c r="H33" s="6"/>
      <c r="I33" s="8"/>
      <c r="M33" s="7"/>
      <c r="N33" s="7"/>
      <c r="O33" s="7"/>
      <c r="P33" s="10"/>
      <c r="Q33" s="5"/>
    </row>
    <row r="34" spans="1:17" ht="18.75">
      <c r="A34" s="89"/>
      <c r="B34" s="93" t="s">
        <v>67</v>
      </c>
      <c r="C34" s="90"/>
      <c r="D34" s="90"/>
      <c r="E34" s="92"/>
      <c r="F34" s="90"/>
      <c r="G34" s="91"/>
      <c r="H34" s="6"/>
      <c r="I34" s="8"/>
      <c r="M34" s="7"/>
      <c r="N34" s="7"/>
      <c r="O34" s="7"/>
      <c r="P34" s="10"/>
      <c r="Q34" s="5"/>
    </row>
    <row r="35" spans="1:17" ht="18.75">
      <c r="A35" s="89"/>
      <c r="B35" s="93" t="s">
        <v>130</v>
      </c>
      <c r="C35" s="90"/>
      <c r="D35" s="90"/>
      <c r="E35" s="92">
        <v>385.62</v>
      </c>
      <c r="F35" s="90"/>
      <c r="G35" s="91"/>
      <c r="H35" s="6"/>
      <c r="I35" s="8"/>
      <c r="M35" s="7"/>
      <c r="N35" s="7"/>
      <c r="O35" s="7"/>
      <c r="P35" s="10"/>
      <c r="Q35" s="5"/>
    </row>
    <row r="36" spans="1:17" ht="18.75">
      <c r="A36" s="89"/>
      <c r="B36" s="93" t="s">
        <v>364</v>
      </c>
      <c r="C36" s="90"/>
      <c r="D36" s="90"/>
      <c r="E36" s="92">
        <v>1081.88</v>
      </c>
      <c r="F36" s="90"/>
      <c r="G36" s="91"/>
      <c r="H36" s="6"/>
      <c r="I36" s="8"/>
      <c r="M36" s="7"/>
      <c r="N36" s="7"/>
      <c r="O36" s="7"/>
      <c r="P36" s="10"/>
      <c r="Q36" s="5"/>
    </row>
    <row r="37" spans="1:17" ht="37.5">
      <c r="A37" s="89"/>
      <c r="B37" s="93" t="s">
        <v>374</v>
      </c>
      <c r="C37" s="90"/>
      <c r="D37" s="90"/>
      <c r="E37" s="92">
        <v>1438.77</v>
      </c>
      <c r="F37" s="90"/>
      <c r="G37" s="91"/>
      <c r="H37" s="6"/>
      <c r="I37" s="8"/>
      <c r="M37" s="7"/>
      <c r="N37" s="7"/>
      <c r="O37" s="7"/>
      <c r="P37" s="10"/>
      <c r="Q37" s="5"/>
    </row>
    <row r="38" spans="1:17" ht="18.75" customHeight="1">
      <c r="A38" s="89"/>
      <c r="B38" s="93" t="s">
        <v>68</v>
      </c>
      <c r="C38" s="90"/>
      <c r="D38" s="90"/>
      <c r="E38" s="92"/>
      <c r="F38" s="90"/>
      <c r="G38" s="91"/>
      <c r="H38" s="6"/>
      <c r="I38" s="8"/>
      <c r="M38" s="7"/>
      <c r="N38" s="7"/>
      <c r="O38" s="7"/>
      <c r="P38" s="10"/>
      <c r="Q38" s="5"/>
    </row>
    <row r="39" spans="1:17" ht="56.25">
      <c r="A39" s="89"/>
      <c r="B39" s="93" t="s">
        <v>403</v>
      </c>
      <c r="C39" s="90"/>
      <c r="D39" s="90"/>
      <c r="E39" s="92">
        <v>60760.88</v>
      </c>
      <c r="F39" s="90"/>
      <c r="G39" s="91"/>
      <c r="H39" s="6"/>
      <c r="I39" s="8"/>
      <c r="M39" s="7"/>
      <c r="N39" s="7"/>
      <c r="O39" s="7"/>
      <c r="P39" s="10"/>
      <c r="Q39" s="5"/>
    </row>
    <row r="40" spans="1:17" ht="18.75">
      <c r="A40" s="89"/>
      <c r="B40" s="93" t="s">
        <v>205</v>
      </c>
      <c r="C40" s="90"/>
      <c r="D40" s="90"/>
      <c r="E40" s="92">
        <v>383.94</v>
      </c>
      <c r="F40" s="90"/>
      <c r="G40" s="91"/>
      <c r="H40" s="6"/>
      <c r="I40" s="8"/>
      <c r="M40" s="7"/>
      <c r="N40" s="7"/>
      <c r="O40" s="7"/>
      <c r="P40" s="10"/>
      <c r="Q40" s="5"/>
    </row>
    <row r="41" spans="1:17" ht="18.75">
      <c r="A41" s="89"/>
      <c r="B41" s="93" t="s">
        <v>69</v>
      </c>
      <c r="C41" s="90"/>
      <c r="D41" s="90"/>
      <c r="E41" s="92"/>
      <c r="F41" s="90"/>
      <c r="G41" s="91"/>
      <c r="H41" s="6"/>
      <c r="I41" s="8"/>
      <c r="M41" s="7"/>
      <c r="N41" s="7"/>
      <c r="O41" s="7"/>
      <c r="P41" s="10"/>
      <c r="Q41" s="5"/>
    </row>
    <row r="42" spans="1:17" ht="37.5">
      <c r="A42" s="89"/>
      <c r="B42" s="83" t="s">
        <v>464</v>
      </c>
      <c r="C42" s="90"/>
      <c r="D42" s="90"/>
      <c r="E42" s="92">
        <v>5691.81</v>
      </c>
      <c r="F42" s="90"/>
      <c r="G42" s="91"/>
      <c r="H42" s="6"/>
      <c r="I42" s="8"/>
      <c r="M42" s="7"/>
      <c r="N42" s="7"/>
      <c r="O42" s="7"/>
      <c r="P42" s="10"/>
      <c r="Q42" s="5"/>
    </row>
    <row r="43" spans="1:17" ht="37.5">
      <c r="A43" s="89"/>
      <c r="B43" s="83" t="s">
        <v>433</v>
      </c>
      <c r="C43" s="90"/>
      <c r="D43" s="90"/>
      <c r="E43" s="92">
        <v>506.54</v>
      </c>
      <c r="F43" s="90"/>
      <c r="G43" s="91"/>
      <c r="H43" s="6"/>
      <c r="I43" s="8"/>
      <c r="M43" s="7"/>
      <c r="N43" s="7"/>
      <c r="O43" s="7"/>
      <c r="P43" s="10"/>
      <c r="Q43" s="5"/>
    </row>
    <row r="44" spans="1:17" ht="18.75">
      <c r="A44" s="89"/>
      <c r="B44" s="83" t="s">
        <v>467</v>
      </c>
      <c r="C44" s="90"/>
      <c r="D44" s="90"/>
      <c r="E44" s="92">
        <v>81769.05</v>
      </c>
      <c r="F44" s="90"/>
      <c r="G44" s="91"/>
      <c r="H44" s="6"/>
      <c r="I44" s="8"/>
      <c r="M44" s="7"/>
      <c r="N44" s="7"/>
      <c r="O44" s="7"/>
      <c r="P44" s="10"/>
      <c r="Q44" s="5"/>
    </row>
    <row r="45" spans="1:17" ht="18.75">
      <c r="A45" s="89"/>
      <c r="B45" s="93" t="s">
        <v>81</v>
      </c>
      <c r="C45" s="90"/>
      <c r="D45" s="90"/>
      <c r="E45" s="92"/>
      <c r="F45" s="90"/>
      <c r="G45" s="91"/>
      <c r="H45" s="6"/>
      <c r="I45" s="8"/>
      <c r="M45" s="7"/>
      <c r="N45" s="7"/>
      <c r="O45" s="7"/>
      <c r="P45" s="10"/>
      <c r="Q45" s="5"/>
    </row>
    <row r="46" spans="1:17" ht="37.5">
      <c r="A46" s="89"/>
      <c r="B46" s="83" t="s">
        <v>480</v>
      </c>
      <c r="C46" s="90"/>
      <c r="D46" s="90"/>
      <c r="E46" s="92">
        <v>390.68</v>
      </c>
      <c r="F46" s="90"/>
      <c r="G46" s="91"/>
      <c r="H46" s="6"/>
      <c r="I46" s="8"/>
      <c r="M46" s="7"/>
      <c r="N46" s="7"/>
      <c r="O46" s="7"/>
      <c r="P46" s="10"/>
      <c r="Q46" s="5"/>
    </row>
    <row r="47" spans="1:17" ht="75">
      <c r="A47" s="89"/>
      <c r="B47" s="83" t="s">
        <v>509</v>
      </c>
      <c r="C47" s="90"/>
      <c r="D47" s="90"/>
      <c r="E47" s="92">
        <v>6110.47</v>
      </c>
      <c r="F47" s="90"/>
      <c r="G47" s="91"/>
      <c r="H47" s="6"/>
      <c r="I47" s="8"/>
      <c r="M47" s="7"/>
      <c r="N47" s="7"/>
      <c r="O47" s="7"/>
      <c r="P47" s="10"/>
      <c r="Q47" s="5"/>
    </row>
    <row r="48" spans="1:17" ht="22.5" customHeight="1">
      <c r="A48" s="89"/>
      <c r="B48" s="93" t="s">
        <v>82</v>
      </c>
      <c r="C48" s="90"/>
      <c r="D48" s="90"/>
      <c r="E48" s="92"/>
      <c r="F48" s="90"/>
      <c r="G48" s="91"/>
      <c r="H48" s="6"/>
      <c r="I48" s="8"/>
      <c r="M48" s="7"/>
      <c r="N48" s="7"/>
      <c r="O48" s="7"/>
      <c r="P48" s="10"/>
      <c r="Q48" s="5"/>
    </row>
    <row r="49" spans="1:17" ht="24" customHeight="1">
      <c r="A49" s="89"/>
      <c r="B49" s="83" t="s">
        <v>545</v>
      </c>
      <c r="C49" s="90"/>
      <c r="D49" s="90"/>
      <c r="E49" s="92">
        <v>2259.73</v>
      </c>
      <c r="F49" s="90"/>
      <c r="G49" s="91"/>
      <c r="H49" s="6"/>
      <c r="I49" s="8"/>
      <c r="M49" s="7"/>
      <c r="N49" s="7"/>
      <c r="O49" s="7"/>
      <c r="P49" s="10"/>
      <c r="Q49" s="5"/>
    </row>
    <row r="50" spans="1:17" ht="37.5">
      <c r="A50" s="89"/>
      <c r="B50" s="83" t="s">
        <v>531</v>
      </c>
      <c r="C50" s="90"/>
      <c r="D50" s="90"/>
      <c r="E50" s="92">
        <v>2455.62</v>
      </c>
      <c r="F50" s="90"/>
      <c r="G50" s="91"/>
      <c r="H50" s="6"/>
      <c r="I50" s="8"/>
      <c r="M50" s="7"/>
      <c r="N50" s="7"/>
      <c r="O50" s="7"/>
      <c r="P50" s="10"/>
      <c r="Q50" s="5"/>
    </row>
    <row r="51" spans="1:17" ht="26.25" customHeight="1">
      <c r="A51" s="89"/>
      <c r="B51" s="93" t="s">
        <v>83</v>
      </c>
      <c r="C51" s="90"/>
      <c r="D51" s="90"/>
      <c r="E51" s="92"/>
      <c r="F51" s="90"/>
      <c r="G51" s="91"/>
      <c r="H51" s="6"/>
      <c r="I51" s="8"/>
      <c r="M51" s="7"/>
      <c r="N51" s="7"/>
      <c r="O51" s="7"/>
      <c r="P51" s="10"/>
      <c r="Q51" s="5"/>
    </row>
    <row r="52" spans="1:17" ht="18.75" customHeight="1">
      <c r="A52" s="89"/>
      <c r="B52" s="83" t="s">
        <v>581</v>
      </c>
      <c r="C52" s="90"/>
      <c r="D52" s="90"/>
      <c r="E52" s="92">
        <v>422.55</v>
      </c>
      <c r="F52" s="90"/>
      <c r="G52" s="91"/>
      <c r="H52" s="6"/>
      <c r="I52" s="8"/>
      <c r="M52" s="7"/>
      <c r="N52" s="7"/>
      <c r="O52" s="7"/>
      <c r="P52" s="10"/>
      <c r="Q52" s="5"/>
    </row>
    <row r="53" spans="1:17" ht="37.5">
      <c r="A53" s="89"/>
      <c r="B53" s="83" t="s">
        <v>603</v>
      </c>
      <c r="C53" s="90"/>
      <c r="D53" s="90"/>
      <c r="E53" s="92">
        <v>5403.04</v>
      </c>
      <c r="F53" s="90"/>
      <c r="G53" s="91"/>
      <c r="H53" s="6"/>
      <c r="I53" s="8"/>
      <c r="M53" s="7"/>
      <c r="N53" s="7"/>
      <c r="O53" s="7"/>
      <c r="P53" s="10"/>
      <c r="Q53" s="5"/>
    </row>
    <row r="54" spans="1:17" ht="18.75">
      <c r="A54" s="89"/>
      <c r="B54" s="93" t="s">
        <v>84</v>
      </c>
      <c r="C54" s="90"/>
      <c r="D54" s="90"/>
      <c r="E54" s="92"/>
      <c r="F54" s="90"/>
      <c r="G54" s="91"/>
      <c r="H54" s="6"/>
      <c r="I54" s="8"/>
      <c r="M54" s="7"/>
      <c r="N54" s="7"/>
      <c r="O54" s="7"/>
      <c r="P54" s="10"/>
      <c r="Q54" s="5"/>
    </row>
    <row r="55" spans="1:17" ht="56.25">
      <c r="A55" s="89"/>
      <c r="B55" s="83" t="s">
        <v>622</v>
      </c>
      <c r="C55" s="90"/>
      <c r="D55" s="90"/>
      <c r="E55" s="92">
        <v>1107.42</v>
      </c>
      <c r="F55" s="90"/>
      <c r="G55" s="91"/>
      <c r="H55" s="6"/>
      <c r="I55" s="8"/>
      <c r="M55" s="7"/>
      <c r="N55" s="7"/>
      <c r="O55" s="7"/>
      <c r="P55" s="10"/>
      <c r="Q55" s="5"/>
    </row>
    <row r="56" spans="1:17" ht="18.75">
      <c r="A56" s="89"/>
      <c r="B56" s="83" t="s">
        <v>606</v>
      </c>
      <c r="C56" s="90"/>
      <c r="D56" s="90"/>
      <c r="E56" s="92">
        <v>124.58</v>
      </c>
      <c r="F56" s="90"/>
      <c r="G56" s="91"/>
      <c r="H56" s="6"/>
      <c r="I56" s="8"/>
      <c r="M56" s="7"/>
      <c r="N56" s="7"/>
      <c r="O56" s="7"/>
      <c r="P56" s="10"/>
      <c r="Q56" s="5"/>
    </row>
    <row r="57" spans="1:17" ht="18.75">
      <c r="A57" s="89"/>
      <c r="B57" s="93" t="s">
        <v>85</v>
      </c>
      <c r="C57" s="90"/>
      <c r="D57" s="90"/>
      <c r="E57" s="92"/>
      <c r="F57" s="90"/>
      <c r="G57" s="91"/>
      <c r="H57" s="6"/>
      <c r="I57" s="8"/>
      <c r="M57" s="7"/>
      <c r="N57" s="7"/>
      <c r="O57" s="7"/>
      <c r="P57" s="10"/>
      <c r="Q57" s="5"/>
    </row>
    <row r="58" spans="1:17" ht="37.5">
      <c r="A58" s="89"/>
      <c r="B58" s="83" t="s">
        <v>691</v>
      </c>
      <c r="C58" s="90"/>
      <c r="D58" s="90"/>
      <c r="E58" s="92">
        <v>19959.9</v>
      </c>
      <c r="F58" s="90"/>
      <c r="G58" s="91"/>
      <c r="H58" s="6"/>
      <c r="I58" s="8"/>
      <c r="M58" s="7"/>
      <c r="N58" s="7"/>
      <c r="O58" s="7"/>
      <c r="P58" s="10"/>
      <c r="Q58" s="5"/>
    </row>
    <row r="59" spans="1:17" ht="18.75">
      <c r="A59" s="89"/>
      <c r="B59" s="83" t="s">
        <v>106</v>
      </c>
      <c r="C59" s="90"/>
      <c r="D59" s="90"/>
      <c r="E59" s="92">
        <v>462.86</v>
      </c>
      <c r="F59" s="90"/>
      <c r="G59" s="91"/>
      <c r="H59" s="6"/>
      <c r="I59" s="8"/>
      <c r="M59" s="7"/>
      <c r="N59" s="7"/>
      <c r="O59" s="7"/>
      <c r="P59" s="10"/>
      <c r="Q59" s="5"/>
    </row>
    <row r="60" spans="1:17" ht="18.75">
      <c r="A60" s="89"/>
      <c r="B60" s="83" t="s">
        <v>692</v>
      </c>
      <c r="C60" s="90"/>
      <c r="D60" s="90"/>
      <c r="E60" s="92">
        <v>258.69</v>
      </c>
      <c r="F60" s="90"/>
      <c r="G60" s="91"/>
      <c r="H60" s="6"/>
      <c r="I60" s="8"/>
      <c r="M60" s="7"/>
      <c r="N60" s="7"/>
      <c r="O60" s="7"/>
      <c r="P60" s="10"/>
      <c r="Q60" s="5"/>
    </row>
    <row r="61" spans="1:23" ht="18.75">
      <c r="A61" s="87"/>
      <c r="B61" s="83" t="s">
        <v>11</v>
      </c>
      <c r="C61" s="88">
        <f>SUM(C13:C26)</f>
        <v>10.129999999999999</v>
      </c>
      <c r="D61" s="90">
        <f>SUM(D13:D38)</f>
        <v>487128.60360000003</v>
      </c>
      <c r="E61" s="92">
        <f>E13+E14+E15+E16+E17+E18</f>
        <v>456970.38839999994</v>
      </c>
      <c r="F61" s="92">
        <f>F13+F14+F15+F16+F17+F18</f>
        <v>487128.60360000003</v>
      </c>
      <c r="G61" s="91">
        <f>1.04993597951*C61</f>
        <v>10.635851472436299</v>
      </c>
      <c r="H61" s="6">
        <f>1.12035851472*C61</f>
        <v>11.349231754113598</v>
      </c>
      <c r="I61" s="8">
        <f>I18</f>
        <v>4007.31</v>
      </c>
      <c r="M61" s="7"/>
      <c r="P61" s="10"/>
      <c r="Q61" s="5">
        <f>SUM(Q13:Q26)</f>
        <v>8.75</v>
      </c>
      <c r="R61" s="5">
        <f>SUM(R13:R26)</f>
        <v>9.16</v>
      </c>
      <c r="S61" s="5"/>
      <c r="T61" s="5"/>
      <c r="U61" s="5">
        <f>SUM(U13:U26)</f>
        <v>210383.775</v>
      </c>
      <c r="V61" s="5">
        <f>SUM(V13:V26)</f>
        <v>220241.7576</v>
      </c>
      <c r="W61" s="5">
        <f>SUM(W13:W26)</f>
        <v>430625.53260000004</v>
      </c>
    </row>
    <row r="62" spans="1:23" ht="18.75">
      <c r="A62" s="87"/>
      <c r="B62" s="83" t="s">
        <v>134</v>
      </c>
      <c r="C62" s="93"/>
      <c r="D62" s="96">
        <v>-2012.02</v>
      </c>
      <c r="E62" s="97">
        <f>D62</f>
        <v>-2012.02</v>
      </c>
      <c r="F62" s="96"/>
      <c r="G62" s="98"/>
      <c r="H62" s="73"/>
      <c r="I62" s="8"/>
      <c r="M62" s="7"/>
      <c r="P62" s="10"/>
      <c r="Q62" s="5"/>
      <c r="R62" s="5"/>
      <c r="S62" s="5"/>
      <c r="T62" s="5"/>
      <c r="U62" s="5"/>
      <c r="V62" s="5"/>
      <c r="W62" s="5"/>
    </row>
    <row r="63" spans="1:23" ht="37.5">
      <c r="A63" s="87"/>
      <c r="B63" s="83" t="s">
        <v>135</v>
      </c>
      <c r="C63" s="93"/>
      <c r="D63" s="96">
        <f>D61+D62</f>
        <v>485116.5836</v>
      </c>
      <c r="E63" s="96">
        <f>E61+E62</f>
        <v>454958.3683999999</v>
      </c>
      <c r="F63" s="96">
        <f>F61+F62</f>
        <v>487128.60360000003</v>
      </c>
      <c r="G63" s="98"/>
      <c r="H63" s="73"/>
      <c r="I63" s="8"/>
      <c r="M63" s="7"/>
      <c r="P63" s="10"/>
      <c r="Q63" s="5"/>
      <c r="R63" s="5"/>
      <c r="S63" s="5"/>
      <c r="T63" s="5"/>
      <c r="U63" s="5"/>
      <c r="V63" s="5"/>
      <c r="W63" s="5"/>
    </row>
    <row r="64" spans="1:40" ht="19.5" customHeight="1" hidden="1">
      <c r="A64" s="87">
        <v>5</v>
      </c>
      <c r="B64" s="99" t="s">
        <v>22</v>
      </c>
      <c r="C64" s="100">
        <v>1.85</v>
      </c>
      <c r="D64" s="90">
        <f>AC64*6*AD64</f>
        <v>82470.43980000001</v>
      </c>
      <c r="E64" s="92">
        <f>D64</f>
        <v>82470.43980000001</v>
      </c>
      <c r="F64" s="90">
        <f>AE64*12*AC64</f>
        <v>90885.7908</v>
      </c>
      <c r="G64" s="101" t="e">
        <f>#REF!</f>
        <v>#REF!</v>
      </c>
      <c r="H64" s="5" t="e">
        <f>C64+#REF!</f>
        <v>#REF!</v>
      </c>
      <c r="I64" s="44">
        <v>3.43</v>
      </c>
      <c r="J64">
        <v>10</v>
      </c>
      <c r="K64">
        <v>2</v>
      </c>
      <c r="M64" s="7">
        <f>C64*I64*J64</f>
        <v>63.455000000000005</v>
      </c>
      <c r="N64" s="7" t="e">
        <f>#REF!*I64*K64</f>
        <v>#REF!</v>
      </c>
      <c r="O64" s="7" t="e">
        <f>SUM(M64:N64)</f>
        <v>#REF!</v>
      </c>
      <c r="P64" s="9"/>
      <c r="Q64" s="5">
        <v>1.47</v>
      </c>
      <c r="R64">
        <v>1.58</v>
      </c>
      <c r="S64">
        <v>6</v>
      </c>
      <c r="T64">
        <v>6</v>
      </c>
      <c r="U64">
        <f>Q64*I64*S64</f>
        <v>30.2526</v>
      </c>
      <c r="V64">
        <f>R64*T64*I64</f>
        <v>32.516400000000004</v>
      </c>
      <c r="W64">
        <f>SUM(U64:V64)</f>
        <v>62.769000000000005</v>
      </c>
      <c r="AB64" t="e">
        <f>#REF!</f>
        <v>#REF!</v>
      </c>
      <c r="AC64" s="49">
        <f>AC13</f>
        <v>4007.31</v>
      </c>
      <c r="AD64" s="49">
        <v>3.43</v>
      </c>
      <c r="AE64">
        <v>1.89</v>
      </c>
      <c r="AJ64" t="e">
        <f>#REF!</f>
        <v>#REF!</v>
      </c>
      <c r="AK64">
        <v>3.03</v>
      </c>
      <c r="AL64" s="49">
        <f>AL31</f>
        <v>0</v>
      </c>
      <c r="AM64">
        <v>3.05</v>
      </c>
      <c r="AN64">
        <v>3.43</v>
      </c>
    </row>
    <row r="65" spans="1:16" ht="18.75">
      <c r="A65" s="75"/>
      <c r="B65" s="102"/>
      <c r="C65" s="75"/>
      <c r="D65" s="75"/>
      <c r="E65" s="75"/>
      <c r="F65" s="75"/>
      <c r="G65" s="75"/>
      <c r="P65" s="10"/>
    </row>
    <row r="66" spans="1:29" ht="18.75">
      <c r="A66" s="153" t="s">
        <v>137</v>
      </c>
      <c r="B66" s="153"/>
      <c r="C66" s="140">
        <v>204306.36</v>
      </c>
      <c r="D66" s="74" t="s">
        <v>13</v>
      </c>
      <c r="E66" s="75"/>
      <c r="F66" s="75"/>
      <c r="G66" s="75"/>
      <c r="H66" s="78"/>
      <c r="I66" s="78"/>
      <c r="J66" s="78"/>
      <c r="K66" s="78"/>
      <c r="L66" s="78"/>
      <c r="M66" s="78"/>
      <c r="N66" s="78"/>
      <c r="O66" s="78"/>
      <c r="P66" s="103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</row>
    <row r="67" spans="1:29" ht="18.75">
      <c r="A67" s="153" t="s">
        <v>715</v>
      </c>
      <c r="B67" s="153"/>
      <c r="C67" s="140">
        <v>142263.4</v>
      </c>
      <c r="D67" s="74" t="s">
        <v>13</v>
      </c>
      <c r="E67" s="75"/>
      <c r="F67" s="75"/>
      <c r="G67" s="75"/>
      <c r="H67" s="78"/>
      <c r="I67" s="78"/>
      <c r="J67" s="78"/>
      <c r="K67" s="78"/>
      <c r="L67" s="78"/>
      <c r="M67" s="78"/>
      <c r="N67" s="78"/>
      <c r="O67" s="78"/>
      <c r="P67" s="103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</row>
    <row r="68" spans="1:29" ht="18.75">
      <c r="A68" s="148" t="s">
        <v>12</v>
      </c>
      <c r="B68" s="148"/>
      <c r="C68" s="148"/>
      <c r="D68" s="148"/>
      <c r="E68" s="148"/>
      <c r="F68" s="148"/>
      <c r="G68" s="75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 spans="1:7" ht="18.75" customHeight="1" hidden="1">
      <c r="A69" s="161" t="s">
        <v>26</v>
      </c>
      <c r="B69" s="161"/>
      <c r="C69" s="113" t="e">
        <f>C66-#REF!</f>
        <v>#REF!</v>
      </c>
      <c r="D69" s="75"/>
      <c r="E69" s="75"/>
      <c r="F69" s="75"/>
      <c r="G69" s="75"/>
    </row>
    <row r="70" spans="1:7" ht="18.75" customHeight="1" hidden="1">
      <c r="A70" s="161" t="s">
        <v>28</v>
      </c>
      <c r="B70" s="161"/>
      <c r="C70" s="77">
        <f>D61-E61</f>
        <v>30158.215200000093</v>
      </c>
      <c r="D70" s="78"/>
      <c r="E70" s="78"/>
      <c r="F70" s="78"/>
      <c r="G70" s="75"/>
    </row>
    <row r="71" spans="1:7" ht="18.75" hidden="1">
      <c r="A71" s="79"/>
      <c r="B71" s="75"/>
      <c r="C71" s="75"/>
      <c r="D71" s="75"/>
      <c r="E71" s="75"/>
      <c r="F71" s="75"/>
      <c r="G71" s="75"/>
    </row>
    <row r="72" spans="1:7" ht="12.75">
      <c r="A72" s="78"/>
      <c r="B72" s="81"/>
      <c r="C72" s="81"/>
      <c r="D72" s="81"/>
      <c r="E72" s="81"/>
      <c r="F72" s="81"/>
      <c r="G72" s="81"/>
    </row>
    <row r="73" spans="1:7" ht="12.75">
      <c r="A73" s="78"/>
      <c r="B73" s="78"/>
      <c r="C73" s="78"/>
      <c r="D73" s="78"/>
      <c r="E73" s="78"/>
      <c r="F73" s="78"/>
      <c r="G73" s="78"/>
    </row>
    <row r="74" spans="1:7" ht="12.75">
      <c r="A74" s="78"/>
      <c r="B74" s="78"/>
      <c r="C74" s="78"/>
      <c r="D74" s="78"/>
      <c r="E74" s="78"/>
      <c r="F74" s="78"/>
      <c r="G74" s="78"/>
    </row>
    <row r="75" spans="1:7" ht="12.75">
      <c r="A75" s="78"/>
      <c r="B75" s="78"/>
      <c r="C75" s="78"/>
      <c r="D75" s="78"/>
      <c r="E75" s="78"/>
      <c r="F75" s="78"/>
      <c r="G75" s="78"/>
    </row>
    <row r="76" spans="1:7" ht="18.75">
      <c r="A76" s="78"/>
      <c r="B76" s="78"/>
      <c r="C76" s="78"/>
      <c r="D76" s="78"/>
      <c r="E76" s="82"/>
      <c r="F76" s="78"/>
      <c r="G76" s="78"/>
    </row>
    <row r="77" spans="1:7" ht="18.75">
      <c r="A77" s="78"/>
      <c r="B77" s="78"/>
      <c r="C77" s="78"/>
      <c r="D77" s="78"/>
      <c r="E77" s="82"/>
      <c r="F77" s="78"/>
      <c r="G77" s="78"/>
    </row>
    <row r="78" spans="1:7" ht="18.75">
      <c r="A78" s="78"/>
      <c r="B78" s="78"/>
      <c r="C78" s="78"/>
      <c r="D78" s="78"/>
      <c r="E78" s="83"/>
      <c r="F78" s="78"/>
      <c r="G78" s="78"/>
    </row>
    <row r="79" spans="1:7" ht="18.75">
      <c r="A79" s="78"/>
      <c r="B79" s="78"/>
      <c r="C79" s="78"/>
      <c r="D79" s="78"/>
      <c r="E79" s="83"/>
      <c r="F79" s="78"/>
      <c r="G79" s="78"/>
    </row>
    <row r="80" spans="1:7" ht="12.75">
      <c r="A80" s="78"/>
      <c r="B80" s="78"/>
      <c r="C80" s="78"/>
      <c r="D80" s="78"/>
      <c r="E80" s="78"/>
      <c r="F80" s="78"/>
      <c r="G80" s="78"/>
    </row>
    <row r="81" spans="1:7" ht="12.75">
      <c r="A81" s="78"/>
      <c r="B81" s="78"/>
      <c r="C81" s="78"/>
      <c r="D81" s="78"/>
      <c r="E81" s="78"/>
      <c r="F81" s="78"/>
      <c r="G81" s="78"/>
    </row>
    <row r="82" spans="1:7" ht="12.75">
      <c r="A82" s="78"/>
      <c r="B82" s="78"/>
      <c r="C82" s="78"/>
      <c r="D82" s="78"/>
      <c r="E82" s="78"/>
      <c r="F82" s="78"/>
      <c r="G82" s="78"/>
    </row>
    <row r="83" spans="1:7" ht="12.75">
      <c r="A83" s="78"/>
      <c r="B83" s="78"/>
      <c r="C83" s="78"/>
      <c r="D83" s="78"/>
      <c r="E83" s="78"/>
      <c r="F83" s="78"/>
      <c r="G83" s="78"/>
    </row>
    <row r="84" spans="1:7" ht="12.75">
      <c r="A84" s="78"/>
      <c r="B84" s="78"/>
      <c r="C84" s="78"/>
      <c r="D84" s="78"/>
      <c r="E84" s="78"/>
      <c r="F84" s="78"/>
      <c r="G84" s="78"/>
    </row>
    <row r="85" spans="1:7" ht="12.75">
      <c r="A85" s="78"/>
      <c r="B85" s="78"/>
      <c r="C85" s="78"/>
      <c r="D85" s="78"/>
      <c r="E85" s="78"/>
      <c r="F85" s="78"/>
      <c r="G85" s="78"/>
    </row>
    <row r="86" spans="1:7" ht="12.75">
      <c r="A86" s="78"/>
      <c r="B86" s="78"/>
      <c r="C86" s="78"/>
      <c r="D86" s="78"/>
      <c r="E86" s="78"/>
      <c r="F86" s="78"/>
      <c r="G86" s="78"/>
    </row>
    <row r="87" spans="1:7" ht="12.75">
      <c r="A87" s="78"/>
      <c r="B87" s="78"/>
      <c r="C87" s="78"/>
      <c r="D87" s="78"/>
      <c r="E87" s="78"/>
      <c r="F87" s="78"/>
      <c r="G87" s="78"/>
    </row>
    <row r="88" spans="1:7" ht="12.75">
      <c r="A88" s="78"/>
      <c r="B88" s="78"/>
      <c r="C88" s="78"/>
      <c r="D88" s="78"/>
      <c r="E88" s="78"/>
      <c r="F88" s="78"/>
      <c r="G88" s="78"/>
    </row>
    <row r="89" spans="1:7" ht="12.75">
      <c r="A89" s="78"/>
      <c r="B89" s="78"/>
      <c r="C89" s="78"/>
      <c r="D89" s="78"/>
      <c r="E89" s="78"/>
      <c r="F89" s="78"/>
      <c r="G89" s="78"/>
    </row>
    <row r="90" spans="1:7" ht="12.75">
      <c r="A90" s="78"/>
      <c r="B90" s="78"/>
      <c r="C90" s="78"/>
      <c r="D90" s="78"/>
      <c r="E90" s="78"/>
      <c r="F90" s="78"/>
      <c r="G90" s="78"/>
    </row>
    <row r="91" spans="1:7" ht="12.75">
      <c r="A91" s="78"/>
      <c r="B91" s="78"/>
      <c r="C91" s="78"/>
      <c r="D91" s="78"/>
      <c r="E91" s="78"/>
      <c r="F91" s="78"/>
      <c r="G91" s="78"/>
    </row>
    <row r="92" spans="1:7" ht="12.75">
      <c r="A92" s="78"/>
      <c r="B92" s="78"/>
      <c r="C92" s="78"/>
      <c r="D92" s="78"/>
      <c r="E92" s="78"/>
      <c r="F92" s="78"/>
      <c r="G92" s="78"/>
    </row>
    <row r="93" spans="1:7" ht="12.75">
      <c r="A93" s="78"/>
      <c r="B93" s="78"/>
      <c r="C93" s="78"/>
      <c r="D93" s="78"/>
      <c r="E93" s="78"/>
      <c r="F93" s="78"/>
      <c r="G93" s="78"/>
    </row>
    <row r="94" spans="1:7" ht="12.75">
      <c r="A94" s="78"/>
      <c r="B94" s="78"/>
      <c r="C94" s="78"/>
      <c r="D94" s="78"/>
      <c r="E94" s="78"/>
      <c r="F94" s="78"/>
      <c r="G94" s="78"/>
    </row>
    <row r="95" spans="1:7" ht="12.75">
      <c r="A95" s="78"/>
      <c r="B95" s="78"/>
      <c r="C95" s="78"/>
      <c r="D95" s="78"/>
      <c r="E95" s="78"/>
      <c r="F95" s="78"/>
      <c r="G95" s="78"/>
    </row>
    <row r="96" spans="1:7" ht="12.75">
      <c r="A96" s="78"/>
      <c r="B96" s="78"/>
      <c r="C96" s="78"/>
      <c r="D96" s="78"/>
      <c r="E96" s="78"/>
      <c r="F96" s="78"/>
      <c r="G96" s="78"/>
    </row>
    <row r="97" spans="1:7" ht="12.75">
      <c r="A97" s="78"/>
      <c r="B97" s="78"/>
      <c r="C97" s="78"/>
      <c r="D97" s="78"/>
      <c r="E97" s="78"/>
      <c r="F97" s="78"/>
      <c r="G97" s="78"/>
    </row>
    <row r="98" spans="1:7" ht="12.75">
      <c r="A98" s="78"/>
      <c r="B98" s="78"/>
      <c r="C98" s="78"/>
      <c r="D98" s="78"/>
      <c r="E98" s="78"/>
      <c r="F98" s="78"/>
      <c r="G98" s="78"/>
    </row>
    <row r="99" spans="1:7" ht="12.75">
      <c r="A99" s="78"/>
      <c r="B99" s="78"/>
      <c r="C99" s="78"/>
      <c r="D99" s="78"/>
      <c r="E99" s="78"/>
      <c r="F99" s="78"/>
      <c r="G99" s="78"/>
    </row>
    <row r="100" spans="1:7" ht="12.75">
      <c r="A100" s="78"/>
      <c r="B100" s="78"/>
      <c r="C100" s="78"/>
      <c r="D100" s="78"/>
      <c r="E100" s="78"/>
      <c r="F100" s="78"/>
      <c r="G100" s="78"/>
    </row>
    <row r="101" spans="1:7" ht="12.75">
      <c r="A101" s="78"/>
      <c r="B101" s="78"/>
      <c r="C101" s="78"/>
      <c r="D101" s="78"/>
      <c r="E101" s="78"/>
      <c r="F101" s="78"/>
      <c r="G101" s="78"/>
    </row>
    <row r="102" spans="1:7" ht="12.75">
      <c r="A102" s="78"/>
      <c r="B102" s="78"/>
      <c r="C102" s="78"/>
      <c r="D102" s="78"/>
      <c r="E102" s="78"/>
      <c r="F102" s="78"/>
      <c r="G102" s="78"/>
    </row>
    <row r="103" spans="1:7" ht="12.75">
      <c r="A103" s="78"/>
      <c r="B103" s="78"/>
      <c r="C103" s="78"/>
      <c r="D103" s="78"/>
      <c r="E103" s="78"/>
      <c r="F103" s="78"/>
      <c r="G103" s="78"/>
    </row>
    <row r="104" spans="1:7" ht="12.75">
      <c r="A104" s="78"/>
      <c r="B104" s="78"/>
      <c r="C104" s="78"/>
      <c r="D104" s="78"/>
      <c r="E104" s="78"/>
      <c r="F104" s="78"/>
      <c r="G104" s="78"/>
    </row>
    <row r="105" spans="1:7" ht="12.75">
      <c r="A105" s="78"/>
      <c r="B105" s="78"/>
      <c r="C105" s="78"/>
      <c r="D105" s="78"/>
      <c r="E105" s="78"/>
      <c r="F105" s="78"/>
      <c r="G105" s="78"/>
    </row>
    <row r="106" spans="1:7" ht="12.75">
      <c r="A106" s="78"/>
      <c r="B106" s="78"/>
      <c r="C106" s="78"/>
      <c r="D106" s="78"/>
      <c r="E106" s="78"/>
      <c r="F106" s="78"/>
      <c r="G106" s="78"/>
    </row>
    <row r="107" spans="1:7" ht="12.75">
      <c r="A107" s="78"/>
      <c r="B107" s="78"/>
      <c r="C107" s="78"/>
      <c r="D107" s="78"/>
      <c r="E107" s="78"/>
      <c r="F107" s="78"/>
      <c r="G107" s="78"/>
    </row>
    <row r="108" spans="1:7" ht="12.75">
      <c r="A108" s="78"/>
      <c r="B108" s="78"/>
      <c r="C108" s="78"/>
      <c r="D108" s="78"/>
      <c r="E108" s="78"/>
      <c r="F108" s="78"/>
      <c r="G108" s="78"/>
    </row>
    <row r="109" spans="1:7" ht="12.75">
      <c r="A109" s="78"/>
      <c r="B109" s="78"/>
      <c r="C109" s="78"/>
      <c r="D109" s="78"/>
      <c r="E109" s="78"/>
      <c r="F109" s="78"/>
      <c r="G109" s="78"/>
    </row>
    <row r="110" spans="1:7" ht="12.75">
      <c r="A110" s="78"/>
      <c r="B110" s="78"/>
      <c r="C110" s="78"/>
      <c r="D110" s="78"/>
      <c r="E110" s="78"/>
      <c r="F110" s="78"/>
      <c r="G110" s="78"/>
    </row>
    <row r="111" spans="1:7" ht="12.75">
      <c r="A111" s="78"/>
      <c r="B111" s="78"/>
      <c r="C111" s="78"/>
      <c r="D111" s="78"/>
      <c r="E111" s="78"/>
      <c r="F111" s="78"/>
      <c r="G111" s="78"/>
    </row>
    <row r="112" spans="1:7" ht="12.75">
      <c r="A112" s="78"/>
      <c r="B112" s="78"/>
      <c r="C112" s="78"/>
      <c r="D112" s="78"/>
      <c r="E112" s="78"/>
      <c r="F112" s="78"/>
      <c r="G112" s="78"/>
    </row>
    <row r="113" spans="1:7" ht="12.75">
      <c r="A113" s="78"/>
      <c r="B113" s="78"/>
      <c r="C113" s="78"/>
      <c r="D113" s="78"/>
      <c r="E113" s="78"/>
      <c r="F113" s="78"/>
      <c r="G113" s="78"/>
    </row>
    <row r="114" spans="1:7" ht="12.75">
      <c r="A114" s="78"/>
      <c r="B114" s="78"/>
      <c r="C114" s="78"/>
      <c r="D114" s="78"/>
      <c r="E114" s="78"/>
      <c r="F114" s="78"/>
      <c r="G114" s="78"/>
    </row>
    <row r="115" spans="1:7" ht="12.75">
      <c r="A115" s="78"/>
      <c r="B115" s="78"/>
      <c r="C115" s="78"/>
      <c r="D115" s="78"/>
      <c r="E115" s="78"/>
      <c r="F115" s="78"/>
      <c r="G115" s="78"/>
    </row>
    <row r="116" spans="1:7" ht="12.75">
      <c r="A116" s="78"/>
      <c r="B116" s="78"/>
      <c r="C116" s="78"/>
      <c r="D116" s="78"/>
      <c r="E116" s="78"/>
      <c r="F116" s="78"/>
      <c r="G116" s="78"/>
    </row>
    <row r="117" spans="1:7" ht="12.75">
      <c r="A117" s="78"/>
      <c r="B117" s="78"/>
      <c r="C117" s="78"/>
      <c r="D117" s="78"/>
      <c r="E117" s="78"/>
      <c r="F117" s="78"/>
      <c r="G117" s="78"/>
    </row>
    <row r="118" spans="1:7" ht="12.75">
      <c r="A118" s="78"/>
      <c r="B118" s="78"/>
      <c r="C118" s="78"/>
      <c r="D118" s="78"/>
      <c r="E118" s="78"/>
      <c r="F118" s="78"/>
      <c r="G118" s="78"/>
    </row>
    <row r="119" spans="1:7" ht="12.75">
      <c r="A119" s="78"/>
      <c r="B119" s="78"/>
      <c r="C119" s="78"/>
      <c r="D119" s="78"/>
      <c r="E119" s="78"/>
      <c r="F119" s="78"/>
      <c r="G119" s="78"/>
    </row>
    <row r="120" spans="1:7" ht="12.75">
      <c r="A120" s="78"/>
      <c r="B120" s="78"/>
      <c r="C120" s="78"/>
      <c r="D120" s="78"/>
      <c r="E120" s="78"/>
      <c r="F120" s="78"/>
      <c r="G120" s="78"/>
    </row>
    <row r="121" spans="1:7" ht="12.75">
      <c r="A121" s="78"/>
      <c r="B121" s="78"/>
      <c r="C121" s="78"/>
      <c r="D121" s="78"/>
      <c r="E121" s="78"/>
      <c r="F121" s="78"/>
      <c r="G121" s="78"/>
    </row>
    <row r="122" spans="1:7" ht="12.75">
      <c r="A122" s="78"/>
      <c r="B122" s="78"/>
      <c r="C122" s="78"/>
      <c r="D122" s="78"/>
      <c r="E122" s="78"/>
      <c r="F122" s="78"/>
      <c r="G122" s="78"/>
    </row>
    <row r="123" spans="1:7" ht="12.75">
      <c r="A123" s="78"/>
      <c r="B123" s="78"/>
      <c r="C123" s="78"/>
      <c r="D123" s="78"/>
      <c r="E123" s="78"/>
      <c r="F123" s="78"/>
      <c r="G123" s="78"/>
    </row>
    <row r="124" spans="1:7" ht="12.75">
      <c r="A124" s="78"/>
      <c r="B124" s="78"/>
      <c r="C124" s="78"/>
      <c r="D124" s="78"/>
      <c r="E124" s="78"/>
      <c r="F124" s="78"/>
      <c r="G124" s="78"/>
    </row>
    <row r="125" spans="1:7" ht="12.75">
      <c r="A125" s="78"/>
      <c r="B125" s="78"/>
      <c r="C125" s="78"/>
      <c r="D125" s="78"/>
      <c r="E125" s="78"/>
      <c r="F125" s="78"/>
      <c r="G125" s="78"/>
    </row>
    <row r="126" spans="1:7" ht="12.75">
      <c r="A126" s="78"/>
      <c r="B126" s="78"/>
      <c r="C126" s="78"/>
      <c r="D126" s="78"/>
      <c r="E126" s="78"/>
      <c r="F126" s="78"/>
      <c r="G126" s="78"/>
    </row>
    <row r="127" spans="1:7" ht="12.75">
      <c r="A127" s="78"/>
      <c r="B127" s="78"/>
      <c r="C127" s="78"/>
      <c r="D127" s="78"/>
      <c r="E127" s="78"/>
      <c r="F127" s="78"/>
      <c r="G127" s="78"/>
    </row>
    <row r="128" spans="1:7" ht="12.75">
      <c r="A128" s="78"/>
      <c r="B128" s="78"/>
      <c r="C128" s="78"/>
      <c r="D128" s="78"/>
      <c r="E128" s="78"/>
      <c r="F128" s="78"/>
      <c r="G128" s="78"/>
    </row>
    <row r="129" spans="1:7" ht="12.75">
      <c r="A129" s="78"/>
      <c r="B129" s="78"/>
      <c r="C129" s="78"/>
      <c r="D129" s="78"/>
      <c r="E129" s="78"/>
      <c r="F129" s="78"/>
      <c r="G129" s="78"/>
    </row>
    <row r="130" spans="1:7" ht="12.75">
      <c r="A130" s="78"/>
      <c r="B130" s="78"/>
      <c r="C130" s="78"/>
      <c r="D130" s="78"/>
      <c r="E130" s="78"/>
      <c r="F130" s="78"/>
      <c r="G130" s="78"/>
    </row>
    <row r="131" spans="1:7" ht="12.75">
      <c r="A131" s="78"/>
      <c r="B131" s="78"/>
      <c r="C131" s="78"/>
      <c r="D131" s="78"/>
      <c r="E131" s="78"/>
      <c r="F131" s="78"/>
      <c r="G131" s="78"/>
    </row>
    <row r="132" spans="1:7" ht="12.75">
      <c r="A132" s="78"/>
      <c r="B132" s="78"/>
      <c r="C132" s="78"/>
      <c r="D132" s="78"/>
      <c r="E132" s="78"/>
      <c r="F132" s="78"/>
      <c r="G132" s="78"/>
    </row>
    <row r="133" spans="1:7" ht="12.75">
      <c r="A133" s="78"/>
      <c r="B133" s="78"/>
      <c r="C133" s="78"/>
      <c r="D133" s="78"/>
      <c r="E133" s="78"/>
      <c r="F133" s="78"/>
      <c r="G133" s="78"/>
    </row>
    <row r="134" spans="1:7" ht="12.75">
      <c r="A134" s="78"/>
      <c r="B134" s="78"/>
      <c r="C134" s="78"/>
      <c r="D134" s="78"/>
      <c r="E134" s="78"/>
      <c r="F134" s="78"/>
      <c r="G134" s="78"/>
    </row>
    <row r="135" spans="1:7" ht="12.75">
      <c r="A135" s="78"/>
      <c r="B135" s="78"/>
      <c r="C135" s="78"/>
      <c r="D135" s="78"/>
      <c r="E135" s="78"/>
      <c r="F135" s="78"/>
      <c r="G135" s="78"/>
    </row>
    <row r="136" spans="1:7" ht="12.75">
      <c r="A136" s="78"/>
      <c r="B136" s="78"/>
      <c r="C136" s="78"/>
      <c r="D136" s="78"/>
      <c r="E136" s="78"/>
      <c r="F136" s="78"/>
      <c r="G136" s="78"/>
    </row>
    <row r="137" spans="1:7" ht="12.75">
      <c r="A137" s="78"/>
      <c r="B137" s="78"/>
      <c r="C137" s="78"/>
      <c r="D137" s="78"/>
      <c r="E137" s="78"/>
      <c r="F137" s="78"/>
      <c r="G137" s="78"/>
    </row>
    <row r="138" spans="1:7" ht="12.75">
      <c r="A138" s="78"/>
      <c r="B138" s="78"/>
      <c r="C138" s="78"/>
      <c r="D138" s="78"/>
      <c r="E138" s="78"/>
      <c r="F138" s="78"/>
      <c r="G138" s="78"/>
    </row>
    <row r="139" spans="1:7" ht="12.75">
      <c r="A139" s="78"/>
      <c r="B139" s="78"/>
      <c r="C139" s="78"/>
      <c r="D139" s="78"/>
      <c r="E139" s="78"/>
      <c r="F139" s="78"/>
      <c r="G139" s="78"/>
    </row>
    <row r="140" spans="1:7" ht="12.75">
      <c r="A140" s="78"/>
      <c r="B140" s="78"/>
      <c r="C140" s="78"/>
      <c r="D140" s="78"/>
      <c r="E140" s="78"/>
      <c r="F140" s="78"/>
      <c r="G140" s="78"/>
    </row>
    <row r="141" spans="1:7" ht="12.75">
      <c r="A141" s="78"/>
      <c r="B141" s="78"/>
      <c r="C141" s="78"/>
      <c r="D141" s="78"/>
      <c r="E141" s="78"/>
      <c r="F141" s="78"/>
      <c r="G141" s="78"/>
    </row>
    <row r="142" spans="1:7" ht="12.75">
      <c r="A142" s="78"/>
      <c r="B142" s="78"/>
      <c r="C142" s="78"/>
      <c r="D142" s="78"/>
      <c r="E142" s="78"/>
      <c r="F142" s="78"/>
      <c r="G142" s="78"/>
    </row>
    <row r="143" spans="1:7" ht="12.75">
      <c r="A143" s="78"/>
      <c r="B143" s="78"/>
      <c r="C143" s="78"/>
      <c r="D143" s="78"/>
      <c r="E143" s="78"/>
      <c r="F143" s="78"/>
      <c r="G143" s="78"/>
    </row>
    <row r="144" spans="1:7" ht="12.75">
      <c r="A144" s="78"/>
      <c r="B144" s="78"/>
      <c r="C144" s="78"/>
      <c r="D144" s="78"/>
      <c r="E144" s="78"/>
      <c r="F144" s="78"/>
      <c r="G144" s="78"/>
    </row>
    <row r="145" spans="1:7" ht="12.75">
      <c r="A145" s="78"/>
      <c r="B145" s="78"/>
      <c r="C145" s="78"/>
      <c r="D145" s="78"/>
      <c r="E145" s="78"/>
      <c r="F145" s="78"/>
      <c r="G145" s="78"/>
    </row>
    <row r="146" spans="1:7" ht="12.75">
      <c r="A146" s="78"/>
      <c r="B146" s="78"/>
      <c r="C146" s="78"/>
      <c r="D146" s="78"/>
      <c r="E146" s="78"/>
      <c r="F146" s="78"/>
      <c r="G146" s="78"/>
    </row>
    <row r="147" spans="1:7" ht="12.75">
      <c r="A147" s="78"/>
      <c r="B147" s="78"/>
      <c r="C147" s="78"/>
      <c r="D147" s="78"/>
      <c r="E147" s="78"/>
      <c r="F147" s="78"/>
      <c r="G147" s="78"/>
    </row>
    <row r="148" spans="1:7" ht="12.75">
      <c r="A148" s="78"/>
      <c r="B148" s="78"/>
      <c r="C148" s="78"/>
      <c r="D148" s="78"/>
      <c r="E148" s="78"/>
      <c r="F148" s="78"/>
      <c r="G148" s="78"/>
    </row>
    <row r="149" spans="1:7" ht="12.75">
      <c r="A149" s="78"/>
      <c r="B149" s="78"/>
      <c r="C149" s="78"/>
      <c r="D149" s="78"/>
      <c r="E149" s="78"/>
      <c r="F149" s="78"/>
      <c r="G149" s="78"/>
    </row>
    <row r="150" spans="1:7" ht="12.75">
      <c r="A150" s="78"/>
      <c r="B150" s="78"/>
      <c r="C150" s="78"/>
      <c r="D150" s="78"/>
      <c r="E150" s="78"/>
      <c r="F150" s="78"/>
      <c r="G150" s="78"/>
    </row>
    <row r="151" spans="1:7" ht="12.75">
      <c r="A151" s="78"/>
      <c r="B151" s="78"/>
      <c r="C151" s="78"/>
      <c r="D151" s="78"/>
      <c r="E151" s="78"/>
      <c r="F151" s="78"/>
      <c r="G151" s="78"/>
    </row>
    <row r="152" spans="1:7" ht="12.75">
      <c r="A152" s="78"/>
      <c r="B152" s="78"/>
      <c r="C152" s="78"/>
      <c r="D152" s="78"/>
      <c r="E152" s="78"/>
      <c r="F152" s="78"/>
      <c r="G152" s="78"/>
    </row>
    <row r="153" spans="1:7" ht="12.75">
      <c r="A153" s="78"/>
      <c r="B153" s="78"/>
      <c r="C153" s="78"/>
      <c r="D153" s="78"/>
      <c r="E153" s="78"/>
      <c r="F153" s="78"/>
      <c r="G153" s="78"/>
    </row>
    <row r="154" spans="1:7" ht="12.75">
      <c r="A154" s="78"/>
      <c r="B154" s="78"/>
      <c r="C154" s="78"/>
      <c r="D154" s="78"/>
      <c r="E154" s="78"/>
      <c r="F154" s="78"/>
      <c r="G154" s="78"/>
    </row>
    <row r="155" spans="1:7" ht="12.75">
      <c r="A155" s="78"/>
      <c r="B155" s="78"/>
      <c r="C155" s="78"/>
      <c r="D155" s="78"/>
      <c r="E155" s="78"/>
      <c r="F155" s="78"/>
      <c r="G155" s="78"/>
    </row>
    <row r="156" spans="1:7" ht="12.75">
      <c r="A156" s="78"/>
      <c r="B156" s="78"/>
      <c r="C156" s="78"/>
      <c r="D156" s="78"/>
      <c r="E156" s="78"/>
      <c r="F156" s="78"/>
      <c r="G156" s="78"/>
    </row>
    <row r="157" spans="1:7" ht="12.75">
      <c r="A157" s="78"/>
      <c r="B157" s="78"/>
      <c r="C157" s="78"/>
      <c r="D157" s="78"/>
      <c r="E157" s="78"/>
      <c r="F157" s="78"/>
      <c r="G157" s="78"/>
    </row>
    <row r="158" spans="1:7" ht="12.75">
      <c r="A158" s="78"/>
      <c r="B158" s="78"/>
      <c r="C158" s="78"/>
      <c r="D158" s="78"/>
      <c r="E158" s="78"/>
      <c r="F158" s="78"/>
      <c r="G158" s="78"/>
    </row>
    <row r="159" spans="1:7" ht="12.75">
      <c r="A159" s="78"/>
      <c r="B159" s="78"/>
      <c r="C159" s="78"/>
      <c r="D159" s="78"/>
      <c r="E159" s="78"/>
      <c r="F159" s="78"/>
      <c r="G159" s="78"/>
    </row>
    <row r="160" spans="1:7" ht="12.75">
      <c r="A160" s="78"/>
      <c r="B160" s="78"/>
      <c r="C160" s="78"/>
      <c r="D160" s="78"/>
      <c r="E160" s="78"/>
      <c r="F160" s="78"/>
      <c r="G160" s="78"/>
    </row>
    <row r="161" spans="1:7" ht="12.75">
      <c r="A161" s="78"/>
      <c r="B161" s="78"/>
      <c r="C161" s="78"/>
      <c r="D161" s="78"/>
      <c r="E161" s="78"/>
      <c r="F161" s="78"/>
      <c r="G161" s="78"/>
    </row>
    <row r="162" spans="1:7" ht="12.75">
      <c r="A162" s="78"/>
      <c r="B162" s="78"/>
      <c r="C162" s="78"/>
      <c r="D162" s="78"/>
      <c r="E162" s="78"/>
      <c r="F162" s="78"/>
      <c r="G162" s="78"/>
    </row>
    <row r="163" spans="1:7" ht="12.75">
      <c r="A163" s="78"/>
      <c r="B163" s="78"/>
      <c r="C163" s="78"/>
      <c r="D163" s="78"/>
      <c r="E163" s="78"/>
      <c r="F163" s="78"/>
      <c r="G163" s="78"/>
    </row>
    <row r="164" spans="1:7" ht="12.75">
      <c r="A164" s="78"/>
      <c r="B164" s="78"/>
      <c r="C164" s="78"/>
      <c r="D164" s="78"/>
      <c r="E164" s="78"/>
      <c r="F164" s="78"/>
      <c r="G164" s="78"/>
    </row>
    <row r="165" spans="1:7" ht="12.75">
      <c r="A165" s="78"/>
      <c r="B165" s="78"/>
      <c r="C165" s="78"/>
      <c r="D165" s="78"/>
      <c r="E165" s="78"/>
      <c r="F165" s="78"/>
      <c r="G165" s="78"/>
    </row>
    <row r="166" spans="1:7" ht="12.75">
      <c r="A166" s="78"/>
      <c r="B166" s="78"/>
      <c r="C166" s="78"/>
      <c r="D166" s="78"/>
      <c r="E166" s="78"/>
      <c r="F166" s="78"/>
      <c r="G166" s="78"/>
    </row>
    <row r="167" spans="1:7" ht="12.75">
      <c r="A167" s="78"/>
      <c r="B167" s="78"/>
      <c r="C167" s="78"/>
      <c r="D167" s="78"/>
      <c r="E167" s="78"/>
      <c r="F167" s="78"/>
      <c r="G167" s="78"/>
    </row>
    <row r="168" spans="1:7" ht="12.75">
      <c r="A168" s="78"/>
      <c r="B168" s="78"/>
      <c r="C168" s="78"/>
      <c r="D168" s="78"/>
      <c r="E168" s="78"/>
      <c r="F168" s="78"/>
      <c r="G168" s="78"/>
    </row>
    <row r="169" spans="1:7" ht="12.75">
      <c r="A169" s="78"/>
      <c r="B169" s="78"/>
      <c r="C169" s="78"/>
      <c r="D169" s="78"/>
      <c r="E169" s="78"/>
      <c r="F169" s="78"/>
      <c r="G169" s="78"/>
    </row>
    <row r="170" spans="1:7" ht="12.75">
      <c r="A170" s="78"/>
      <c r="B170" s="78"/>
      <c r="C170" s="78"/>
      <c r="D170" s="78"/>
      <c r="E170" s="78"/>
      <c r="F170" s="78"/>
      <c r="G170" s="78"/>
    </row>
    <row r="171" spans="1:7" ht="12.75">
      <c r="A171" s="78"/>
      <c r="B171" s="78"/>
      <c r="C171" s="78"/>
      <c r="D171" s="78"/>
      <c r="E171" s="78"/>
      <c r="F171" s="78"/>
      <c r="G171" s="78"/>
    </row>
    <row r="172" spans="1:7" ht="12.75">
      <c r="A172" s="78"/>
      <c r="B172" s="78"/>
      <c r="C172" s="78"/>
      <c r="D172" s="78"/>
      <c r="E172" s="78"/>
      <c r="F172" s="78"/>
      <c r="G172" s="78"/>
    </row>
    <row r="173" spans="1:7" ht="12.75">
      <c r="A173" s="78"/>
      <c r="B173" s="78"/>
      <c r="C173" s="78"/>
      <c r="D173" s="78"/>
      <c r="E173" s="78"/>
      <c r="F173" s="78"/>
      <c r="G173" s="78"/>
    </row>
    <row r="174" spans="1:7" ht="12.75">
      <c r="A174" s="78"/>
      <c r="B174" s="78"/>
      <c r="C174" s="78"/>
      <c r="D174" s="78"/>
      <c r="E174" s="78"/>
      <c r="F174" s="78"/>
      <c r="G174" s="78"/>
    </row>
    <row r="175" spans="1:7" ht="12.75">
      <c r="A175" s="78"/>
      <c r="B175" s="78"/>
      <c r="C175" s="78"/>
      <c r="D175" s="78"/>
      <c r="E175" s="78"/>
      <c r="F175" s="78"/>
      <c r="G175" s="78"/>
    </row>
    <row r="176" spans="1:7" ht="12.75">
      <c r="A176" s="78"/>
      <c r="B176" s="78"/>
      <c r="C176" s="78"/>
      <c r="D176" s="78"/>
      <c r="E176" s="78"/>
      <c r="F176" s="78"/>
      <c r="G176" s="78"/>
    </row>
    <row r="177" spans="1:7" ht="12.75">
      <c r="A177" s="78"/>
      <c r="B177" s="78"/>
      <c r="C177" s="78"/>
      <c r="D177" s="78"/>
      <c r="E177" s="78"/>
      <c r="F177" s="78"/>
      <c r="G177" s="78"/>
    </row>
    <row r="178" spans="1:7" ht="12.75">
      <c r="A178" s="78"/>
      <c r="B178" s="78"/>
      <c r="C178" s="78"/>
      <c r="D178" s="78"/>
      <c r="E178" s="78"/>
      <c r="F178" s="78"/>
      <c r="G178" s="78"/>
    </row>
    <row r="179" spans="1:7" ht="12.75">
      <c r="A179" s="78"/>
      <c r="B179" s="78"/>
      <c r="C179" s="78"/>
      <c r="D179" s="78"/>
      <c r="E179" s="78"/>
      <c r="F179" s="78"/>
      <c r="G179" s="78"/>
    </row>
    <row r="180" spans="1:7" ht="12.75">
      <c r="A180" s="78"/>
      <c r="B180" s="78"/>
      <c r="C180" s="78"/>
      <c r="D180" s="78"/>
      <c r="E180" s="78"/>
      <c r="F180" s="78"/>
      <c r="G180" s="78"/>
    </row>
    <row r="181" spans="1:7" ht="12.75">
      <c r="A181" s="78"/>
      <c r="B181" s="78"/>
      <c r="C181" s="78"/>
      <c r="D181" s="78"/>
      <c r="E181" s="78"/>
      <c r="F181" s="78"/>
      <c r="G181" s="78"/>
    </row>
    <row r="182" spans="1:7" ht="12.75">
      <c r="A182" s="78"/>
      <c r="B182" s="78"/>
      <c r="C182" s="78"/>
      <c r="D182" s="78"/>
      <c r="E182" s="78"/>
      <c r="F182" s="78"/>
      <c r="G182" s="78"/>
    </row>
    <row r="183" spans="1:7" ht="12.75">
      <c r="A183" s="78"/>
      <c r="B183" s="78"/>
      <c r="C183" s="78"/>
      <c r="D183" s="78"/>
      <c r="E183" s="78"/>
      <c r="F183" s="78"/>
      <c r="G183" s="78"/>
    </row>
    <row r="184" spans="1:7" ht="12.75">
      <c r="A184" s="78"/>
      <c r="B184" s="78"/>
      <c r="C184" s="78"/>
      <c r="D184" s="78"/>
      <c r="E184" s="78"/>
      <c r="F184" s="78"/>
      <c r="G184" s="78"/>
    </row>
    <row r="185" spans="1:7" ht="12.75">
      <c r="A185" s="78"/>
      <c r="B185" s="78"/>
      <c r="C185" s="78"/>
      <c r="D185" s="78"/>
      <c r="E185" s="78"/>
      <c r="F185" s="78"/>
      <c r="G185" s="78"/>
    </row>
    <row r="186" spans="1:7" ht="12.75">
      <c r="A186" s="78"/>
      <c r="B186" s="78"/>
      <c r="C186" s="78"/>
      <c r="D186" s="78"/>
      <c r="E186" s="78"/>
      <c r="F186" s="78"/>
      <c r="G186" s="78"/>
    </row>
    <row r="187" spans="1:7" ht="12.75">
      <c r="A187" s="78"/>
      <c r="B187" s="78"/>
      <c r="C187" s="78"/>
      <c r="D187" s="78"/>
      <c r="E187" s="78"/>
      <c r="F187" s="78"/>
      <c r="G187" s="78"/>
    </row>
    <row r="188" spans="1:7" ht="12.75">
      <c r="A188" s="78"/>
      <c r="B188" s="78"/>
      <c r="C188" s="78"/>
      <c r="D188" s="78"/>
      <c r="E188" s="78"/>
      <c r="F188" s="78"/>
      <c r="G188" s="78"/>
    </row>
    <row r="189" spans="1:7" ht="12.75">
      <c r="A189" s="78"/>
      <c r="B189" s="78"/>
      <c r="C189" s="78"/>
      <c r="D189" s="78"/>
      <c r="E189" s="78"/>
      <c r="F189" s="78"/>
      <c r="G189" s="78"/>
    </row>
    <row r="190" spans="1:7" ht="12.75">
      <c r="A190" s="78"/>
      <c r="B190" s="78"/>
      <c r="C190" s="78"/>
      <c r="D190" s="78"/>
      <c r="E190" s="78"/>
      <c r="F190" s="78"/>
      <c r="G190" s="78"/>
    </row>
    <row r="191" spans="1:7" ht="12.75">
      <c r="A191" s="78"/>
      <c r="B191" s="78"/>
      <c r="C191" s="78"/>
      <c r="D191" s="78"/>
      <c r="E191" s="78"/>
      <c r="F191" s="78"/>
      <c r="G191" s="78"/>
    </row>
    <row r="192" spans="1:7" ht="12.75">
      <c r="A192" s="78"/>
      <c r="B192" s="78"/>
      <c r="C192" s="78"/>
      <c r="D192" s="78"/>
      <c r="E192" s="78"/>
      <c r="F192" s="78"/>
      <c r="G192" s="78"/>
    </row>
    <row r="193" spans="1:7" ht="12.75">
      <c r="A193" s="78"/>
      <c r="B193" s="78"/>
      <c r="C193" s="78"/>
      <c r="D193" s="78"/>
      <c r="E193" s="78"/>
      <c r="F193" s="78"/>
      <c r="G193" s="78"/>
    </row>
    <row r="194" spans="1:7" ht="12.75">
      <c r="A194" s="78"/>
      <c r="B194" s="78"/>
      <c r="C194" s="78"/>
      <c r="D194" s="78"/>
      <c r="E194" s="78"/>
      <c r="F194" s="78"/>
      <c r="G194" s="78"/>
    </row>
    <row r="195" spans="1:7" ht="12.75">
      <c r="A195" s="78"/>
      <c r="B195" s="78"/>
      <c r="C195" s="78"/>
      <c r="D195" s="78"/>
      <c r="E195" s="78"/>
      <c r="F195" s="78"/>
      <c r="G195" s="78"/>
    </row>
    <row r="196" spans="1:7" ht="12.75">
      <c r="A196" s="78"/>
      <c r="B196" s="78"/>
      <c r="C196" s="78"/>
      <c r="D196" s="78"/>
      <c r="E196" s="78"/>
      <c r="F196" s="78"/>
      <c r="G196" s="78"/>
    </row>
    <row r="197" spans="1:7" ht="12.75">
      <c r="A197" s="78"/>
      <c r="B197" s="78"/>
      <c r="C197" s="78"/>
      <c r="D197" s="78"/>
      <c r="E197" s="78"/>
      <c r="F197" s="78"/>
      <c r="G197" s="78"/>
    </row>
    <row r="198" spans="1:7" ht="12.75">
      <c r="A198" s="78"/>
      <c r="B198" s="78"/>
      <c r="C198" s="78"/>
      <c r="D198" s="78"/>
      <c r="E198" s="78"/>
      <c r="F198" s="78"/>
      <c r="G198" s="78"/>
    </row>
    <row r="199" spans="1:7" ht="12.75">
      <c r="A199" s="78"/>
      <c r="B199" s="78"/>
      <c r="C199" s="78"/>
      <c r="D199" s="78"/>
      <c r="E199" s="78"/>
      <c r="F199" s="78"/>
      <c r="G199" s="78"/>
    </row>
    <row r="200" spans="1:7" ht="12.75">
      <c r="A200" s="78"/>
      <c r="B200" s="78"/>
      <c r="C200" s="78"/>
      <c r="D200" s="78"/>
      <c r="E200" s="78"/>
      <c r="F200" s="78"/>
      <c r="G200" s="78"/>
    </row>
    <row r="201" spans="1:7" ht="12.75">
      <c r="A201" s="78"/>
      <c r="B201" s="78"/>
      <c r="C201" s="78"/>
      <c r="D201" s="78"/>
      <c r="E201" s="78"/>
      <c r="F201" s="78"/>
      <c r="G201" s="78"/>
    </row>
    <row r="202" spans="1:7" ht="12.75">
      <c r="A202" s="78"/>
      <c r="B202" s="78"/>
      <c r="C202" s="78"/>
      <c r="D202" s="78"/>
      <c r="E202" s="78"/>
      <c r="F202" s="78"/>
      <c r="G202" s="78"/>
    </row>
    <row r="203" spans="1:7" ht="12.75">
      <c r="A203" s="78"/>
      <c r="B203" s="78"/>
      <c r="C203" s="78"/>
      <c r="D203" s="78"/>
      <c r="E203" s="78"/>
      <c r="F203" s="78"/>
      <c r="G203" s="78"/>
    </row>
    <row r="204" spans="1:7" ht="12.75">
      <c r="A204" s="78"/>
      <c r="B204" s="78"/>
      <c r="C204" s="78"/>
      <c r="D204" s="78"/>
      <c r="E204" s="78"/>
      <c r="F204" s="78"/>
      <c r="G204" s="78"/>
    </row>
    <row r="205" spans="1:7" ht="12.75">
      <c r="A205" s="78"/>
      <c r="B205" s="78"/>
      <c r="C205" s="78"/>
      <c r="D205" s="78"/>
      <c r="E205" s="78"/>
      <c r="F205" s="78"/>
      <c r="G205" s="78"/>
    </row>
    <row r="206" spans="1:7" ht="12.75">
      <c r="A206" s="78"/>
      <c r="B206" s="78"/>
      <c r="C206" s="78"/>
      <c r="D206" s="78"/>
      <c r="E206" s="78"/>
      <c r="F206" s="78"/>
      <c r="G206" s="78"/>
    </row>
    <row r="207" spans="1:7" ht="12.75">
      <c r="A207" s="78"/>
      <c r="B207" s="78"/>
      <c r="C207" s="78"/>
      <c r="D207" s="78"/>
      <c r="E207" s="78"/>
      <c r="F207" s="78"/>
      <c r="G207" s="78"/>
    </row>
    <row r="208" spans="1:7" ht="12.75">
      <c r="A208" s="78"/>
      <c r="B208" s="78"/>
      <c r="C208" s="78"/>
      <c r="D208" s="78"/>
      <c r="E208" s="78"/>
      <c r="F208" s="78"/>
      <c r="G208" s="78"/>
    </row>
    <row r="209" spans="1:7" ht="12.75">
      <c r="A209" s="78"/>
      <c r="B209" s="78"/>
      <c r="C209" s="78"/>
      <c r="D209" s="78"/>
      <c r="E209" s="78"/>
      <c r="F209" s="78"/>
      <c r="G209" s="78"/>
    </row>
    <row r="210" spans="1:7" ht="12.75">
      <c r="A210" s="78"/>
      <c r="B210" s="78"/>
      <c r="C210" s="78"/>
      <c r="D210" s="78"/>
      <c r="E210" s="78"/>
      <c r="F210" s="78"/>
      <c r="G210" s="78"/>
    </row>
    <row r="211" spans="1:7" ht="12.75">
      <c r="A211" s="78"/>
      <c r="B211" s="78"/>
      <c r="C211" s="78"/>
      <c r="D211" s="78"/>
      <c r="E211" s="78"/>
      <c r="F211" s="78"/>
      <c r="G211" s="78"/>
    </row>
    <row r="212" spans="1:7" ht="12.75">
      <c r="A212" s="78"/>
      <c r="B212" s="78"/>
      <c r="C212" s="78"/>
      <c r="D212" s="78"/>
      <c r="E212" s="78"/>
      <c r="F212" s="78"/>
      <c r="G212" s="78"/>
    </row>
    <row r="213" spans="1:7" ht="12.75">
      <c r="A213" s="78"/>
      <c r="B213" s="78"/>
      <c r="C213" s="78"/>
      <c r="D213" s="78"/>
      <c r="E213" s="78"/>
      <c r="F213" s="78"/>
      <c r="G213" s="78"/>
    </row>
    <row r="214" spans="1:7" ht="12.75">
      <c r="A214" s="78"/>
      <c r="B214" s="78"/>
      <c r="C214" s="78"/>
      <c r="D214" s="78"/>
      <c r="E214" s="78"/>
      <c r="F214" s="78"/>
      <c r="G214" s="78"/>
    </row>
    <row r="215" spans="1:7" ht="12.75">
      <c r="A215" s="78"/>
      <c r="B215" s="78"/>
      <c r="C215" s="78"/>
      <c r="D215" s="78"/>
      <c r="E215" s="78"/>
      <c r="F215" s="78"/>
      <c r="G215" s="78"/>
    </row>
    <row r="216" spans="1:7" ht="12.75">
      <c r="A216" s="78"/>
      <c r="B216" s="78"/>
      <c r="C216" s="78"/>
      <c r="D216" s="78"/>
      <c r="E216" s="78"/>
      <c r="F216" s="78"/>
      <c r="G216" s="78"/>
    </row>
    <row r="217" spans="1:7" ht="12.75">
      <c r="A217" s="78"/>
      <c r="B217" s="78"/>
      <c r="C217" s="78"/>
      <c r="D217" s="78"/>
      <c r="E217" s="78"/>
      <c r="F217" s="78"/>
      <c r="G217" s="78"/>
    </row>
    <row r="218" spans="1:7" ht="12.75">
      <c r="A218" s="78"/>
      <c r="B218" s="78"/>
      <c r="C218" s="78"/>
      <c r="D218" s="78"/>
      <c r="E218" s="78"/>
      <c r="F218" s="78"/>
      <c r="G218" s="78"/>
    </row>
    <row r="219" spans="1:7" ht="12.75">
      <c r="A219" s="78"/>
      <c r="B219" s="78"/>
      <c r="C219" s="78"/>
      <c r="D219" s="78"/>
      <c r="E219" s="78"/>
      <c r="F219" s="78"/>
      <c r="G219" s="78"/>
    </row>
    <row r="220" spans="1:7" ht="12.75">
      <c r="A220" s="78"/>
      <c r="B220" s="78"/>
      <c r="C220" s="78"/>
      <c r="D220" s="78"/>
      <c r="E220" s="78"/>
      <c r="F220" s="78"/>
      <c r="G220" s="78"/>
    </row>
    <row r="221" spans="1:7" ht="12.75">
      <c r="A221" s="78"/>
      <c r="B221" s="78"/>
      <c r="C221" s="78"/>
      <c r="D221" s="78"/>
      <c r="E221" s="78"/>
      <c r="F221" s="78"/>
      <c r="G221" s="78"/>
    </row>
    <row r="222" spans="1:7" ht="12.75">
      <c r="A222" s="78"/>
      <c r="B222" s="78"/>
      <c r="C222" s="78"/>
      <c r="D222" s="78"/>
      <c r="E222" s="78"/>
      <c r="F222" s="78"/>
      <c r="G222" s="78"/>
    </row>
    <row r="223" spans="1:7" ht="12.75">
      <c r="A223" s="78"/>
      <c r="B223" s="78"/>
      <c r="C223" s="78"/>
      <c r="D223" s="78"/>
      <c r="E223" s="78"/>
      <c r="F223" s="78"/>
      <c r="G223" s="78"/>
    </row>
    <row r="224" spans="1:7" ht="12.75">
      <c r="A224" s="78"/>
      <c r="B224" s="78"/>
      <c r="C224" s="78"/>
      <c r="D224" s="78"/>
      <c r="E224" s="78"/>
      <c r="F224" s="78"/>
      <c r="G224" s="78"/>
    </row>
    <row r="225" spans="1:7" ht="12.75">
      <c r="A225" s="78"/>
      <c r="B225" s="78"/>
      <c r="C225" s="78"/>
      <c r="D225" s="78"/>
      <c r="E225" s="78"/>
      <c r="F225" s="78"/>
      <c r="G225" s="78"/>
    </row>
    <row r="226" spans="1:7" ht="12.75">
      <c r="A226" s="78"/>
      <c r="B226" s="78"/>
      <c r="C226" s="78"/>
      <c r="D226" s="78"/>
      <c r="E226" s="78"/>
      <c r="F226" s="78"/>
      <c r="G226" s="78"/>
    </row>
    <row r="227" spans="1:7" ht="12.75">
      <c r="A227" s="78"/>
      <c r="B227" s="78"/>
      <c r="C227" s="78"/>
      <c r="D227" s="78"/>
      <c r="E227" s="78"/>
      <c r="F227" s="78"/>
      <c r="G227" s="78"/>
    </row>
    <row r="228" spans="1:7" ht="12.75">
      <c r="A228" s="78"/>
      <c r="B228" s="78"/>
      <c r="C228" s="78"/>
      <c r="D228" s="78"/>
      <c r="E228" s="78"/>
      <c r="F228" s="78"/>
      <c r="G228" s="78"/>
    </row>
    <row r="229" spans="1:7" ht="12.75">
      <c r="A229" s="78"/>
      <c r="B229" s="78"/>
      <c r="C229" s="78"/>
      <c r="D229" s="78"/>
      <c r="E229" s="78"/>
      <c r="F229" s="78"/>
      <c r="G229" s="78"/>
    </row>
    <row r="230" spans="1:7" ht="12.75">
      <c r="A230" s="78"/>
      <c r="B230" s="78"/>
      <c r="C230" s="78"/>
      <c r="D230" s="78"/>
      <c r="E230" s="78"/>
      <c r="F230" s="78"/>
      <c r="G230" s="78"/>
    </row>
    <row r="231" spans="1:7" ht="12.75">
      <c r="A231" s="78"/>
      <c r="B231" s="78"/>
      <c r="C231" s="78"/>
      <c r="D231" s="78"/>
      <c r="E231" s="78"/>
      <c r="F231" s="78"/>
      <c r="G231" s="78"/>
    </row>
    <row r="232" spans="1:7" ht="12.75">
      <c r="A232" s="78"/>
      <c r="B232" s="78"/>
      <c r="C232" s="78"/>
      <c r="D232" s="78"/>
      <c r="E232" s="78"/>
      <c r="F232" s="78"/>
      <c r="G232" s="78"/>
    </row>
    <row r="233" spans="1:7" ht="12.75">
      <c r="A233" s="78"/>
      <c r="B233" s="78"/>
      <c r="C233" s="78"/>
      <c r="D233" s="78"/>
      <c r="E233" s="78"/>
      <c r="F233" s="78"/>
      <c r="G233" s="78"/>
    </row>
    <row r="234" spans="1:7" ht="12.75">
      <c r="A234" s="78"/>
      <c r="B234" s="78"/>
      <c r="C234" s="78"/>
      <c r="D234" s="78"/>
      <c r="E234" s="78"/>
      <c r="F234" s="78"/>
      <c r="G234" s="78"/>
    </row>
    <row r="235" spans="1:7" ht="12.75">
      <c r="A235" s="78"/>
      <c r="B235" s="78"/>
      <c r="C235" s="78"/>
      <c r="D235" s="78"/>
      <c r="E235" s="78"/>
      <c r="F235" s="78"/>
      <c r="G235" s="78"/>
    </row>
    <row r="236" spans="1:7" ht="12.75">
      <c r="A236" s="78"/>
      <c r="B236" s="78"/>
      <c r="C236" s="78"/>
      <c r="D236" s="78"/>
      <c r="E236" s="78"/>
      <c r="F236" s="78"/>
      <c r="G236" s="78"/>
    </row>
    <row r="237" spans="1:7" ht="12.75">
      <c r="A237" s="78"/>
      <c r="B237" s="78"/>
      <c r="C237" s="78"/>
      <c r="D237" s="78"/>
      <c r="E237" s="78"/>
      <c r="F237" s="78"/>
      <c r="G237" s="78"/>
    </row>
    <row r="238" spans="1:7" ht="12.75">
      <c r="A238" s="78"/>
      <c r="B238" s="78"/>
      <c r="C238" s="78"/>
      <c r="D238" s="78"/>
      <c r="E238" s="78"/>
      <c r="F238" s="78"/>
      <c r="G238" s="78"/>
    </row>
    <row r="239" spans="1:7" ht="12.75">
      <c r="A239" s="78"/>
      <c r="B239" s="78"/>
      <c r="C239" s="78"/>
      <c r="D239" s="78"/>
      <c r="E239" s="78"/>
      <c r="F239" s="78"/>
      <c r="G239" s="78"/>
    </row>
    <row r="240" spans="1:7" ht="12.75">
      <c r="A240" s="78"/>
      <c r="B240" s="78"/>
      <c r="C240" s="78"/>
      <c r="D240" s="78"/>
      <c r="E240" s="78"/>
      <c r="F240" s="78"/>
      <c r="G240" s="78"/>
    </row>
    <row r="241" spans="1:7" ht="12.75">
      <c r="A241" s="78"/>
      <c r="B241" s="78"/>
      <c r="C241" s="78"/>
      <c r="D241" s="78"/>
      <c r="E241" s="78"/>
      <c r="F241" s="78"/>
      <c r="G241" s="78"/>
    </row>
    <row r="242" spans="1:7" ht="12.75">
      <c r="A242" s="32"/>
      <c r="B242" s="32"/>
      <c r="C242" s="32"/>
      <c r="D242" s="32"/>
      <c r="E242" s="32"/>
      <c r="F242" s="32"/>
      <c r="G242" s="32"/>
    </row>
    <row r="243" spans="1:7" ht="12.75">
      <c r="A243" s="32"/>
      <c r="B243" s="32"/>
      <c r="C243" s="32"/>
      <c r="D243" s="32"/>
      <c r="E243" s="32"/>
      <c r="F243" s="32"/>
      <c r="G243" s="32"/>
    </row>
    <row r="244" spans="1:7" ht="12.75">
      <c r="A244" s="32"/>
      <c r="B244" s="32"/>
      <c r="C244" s="32"/>
      <c r="D244" s="32"/>
      <c r="E244" s="32"/>
      <c r="F244" s="32"/>
      <c r="G244" s="32"/>
    </row>
    <row r="245" spans="1:7" ht="12.75">
      <c r="A245" s="32"/>
      <c r="B245" s="32"/>
      <c r="C245" s="32"/>
      <c r="D245" s="32"/>
      <c r="E245" s="32"/>
      <c r="F245" s="32"/>
      <c r="G245" s="32"/>
    </row>
    <row r="246" spans="1:7" ht="12.75">
      <c r="A246" s="32"/>
      <c r="B246" s="32"/>
      <c r="C246" s="32"/>
      <c r="D246" s="32"/>
      <c r="E246" s="32"/>
      <c r="F246" s="32"/>
      <c r="G246" s="32"/>
    </row>
    <row r="247" spans="1:7" ht="12.75">
      <c r="A247" s="32"/>
      <c r="B247" s="32"/>
      <c r="C247" s="32"/>
      <c r="D247" s="32"/>
      <c r="E247" s="32"/>
      <c r="F247" s="32"/>
      <c r="G247" s="32"/>
    </row>
    <row r="248" spans="1:7" ht="12.75">
      <c r="A248" s="32"/>
      <c r="B248" s="32"/>
      <c r="C248" s="32"/>
      <c r="D248" s="32"/>
      <c r="E248" s="32"/>
      <c r="F248" s="32"/>
      <c r="G248" s="32"/>
    </row>
    <row r="249" spans="1:7" ht="12.75">
      <c r="A249" s="32"/>
      <c r="B249" s="32"/>
      <c r="C249" s="32"/>
      <c r="D249" s="32"/>
      <c r="E249" s="32"/>
      <c r="F249" s="32"/>
      <c r="G249" s="32"/>
    </row>
    <row r="250" spans="1:7" ht="12.75">
      <c r="A250" s="32"/>
      <c r="B250" s="32"/>
      <c r="C250" s="32"/>
      <c r="D250" s="32"/>
      <c r="E250" s="32"/>
      <c r="F250" s="32"/>
      <c r="G250" s="32"/>
    </row>
    <row r="251" spans="1:7" ht="12.75">
      <c r="A251" s="32"/>
      <c r="B251" s="32"/>
      <c r="C251" s="32"/>
      <c r="D251" s="32"/>
      <c r="E251" s="32"/>
      <c r="F251" s="32"/>
      <c r="G251" s="32"/>
    </row>
    <row r="252" spans="1:7" ht="12.75">
      <c r="A252" s="32"/>
      <c r="B252" s="32"/>
      <c r="C252" s="32"/>
      <c r="D252" s="32"/>
      <c r="E252" s="32"/>
      <c r="F252" s="32"/>
      <c r="G252" s="32"/>
    </row>
    <row r="253" spans="1:7" ht="12.75">
      <c r="A253" s="32"/>
      <c r="B253" s="32"/>
      <c r="C253" s="32"/>
      <c r="D253" s="32"/>
      <c r="E253" s="32"/>
      <c r="F253" s="32"/>
      <c r="G253" s="32"/>
    </row>
    <row r="254" spans="1:7" ht="12.75">
      <c r="A254" s="32"/>
      <c r="B254" s="32"/>
      <c r="C254" s="32"/>
      <c r="D254" s="32"/>
      <c r="E254" s="32"/>
      <c r="F254" s="32"/>
      <c r="G254" s="32"/>
    </row>
    <row r="255" spans="1:7" ht="12.75">
      <c r="A255" s="32"/>
      <c r="B255" s="32"/>
      <c r="C255" s="32"/>
      <c r="D255" s="32"/>
      <c r="E255" s="32"/>
      <c r="F255" s="32"/>
      <c r="G255" s="32"/>
    </row>
    <row r="256" spans="1:7" ht="12.75">
      <c r="A256" s="32"/>
      <c r="B256" s="32"/>
      <c r="C256" s="32"/>
      <c r="D256" s="32"/>
      <c r="E256" s="32"/>
      <c r="F256" s="32"/>
      <c r="G256" s="32"/>
    </row>
    <row r="257" spans="1:7" ht="12.75">
      <c r="A257" s="32"/>
      <c r="B257" s="32"/>
      <c r="C257" s="32"/>
      <c r="D257" s="32"/>
      <c r="E257" s="32"/>
      <c r="F257" s="32"/>
      <c r="G257" s="32"/>
    </row>
    <row r="258" spans="1:7" ht="12.75">
      <c r="A258" s="32"/>
      <c r="B258" s="32"/>
      <c r="C258" s="32"/>
      <c r="D258" s="32"/>
      <c r="E258" s="32"/>
      <c r="F258" s="32"/>
      <c r="G258" s="32"/>
    </row>
    <row r="259" spans="1:7" ht="12.75">
      <c r="A259" s="32"/>
      <c r="B259" s="32"/>
      <c r="C259" s="32"/>
      <c r="D259" s="32"/>
      <c r="E259" s="32"/>
      <c r="F259" s="32"/>
      <c r="G259" s="32"/>
    </row>
    <row r="260" spans="1:7" ht="12.75">
      <c r="A260" s="32"/>
      <c r="B260" s="32"/>
      <c r="C260" s="32"/>
      <c r="D260" s="32"/>
      <c r="E260" s="32"/>
      <c r="F260" s="32"/>
      <c r="G260" s="32"/>
    </row>
    <row r="261" spans="1:7" ht="12.75">
      <c r="A261" s="32"/>
      <c r="B261" s="32"/>
      <c r="C261" s="32"/>
      <c r="D261" s="32"/>
      <c r="E261" s="32"/>
      <c r="F261" s="32"/>
      <c r="G261" s="32"/>
    </row>
    <row r="262" spans="1:7" ht="12.75">
      <c r="A262" s="32"/>
      <c r="B262" s="32"/>
      <c r="C262" s="32"/>
      <c r="D262" s="32"/>
      <c r="E262" s="32"/>
      <c r="F262" s="32"/>
      <c r="G262" s="32"/>
    </row>
    <row r="263" spans="1:7" ht="12.75">
      <c r="A263" s="32"/>
      <c r="B263" s="32"/>
      <c r="C263" s="32"/>
      <c r="D263" s="32"/>
      <c r="E263" s="32"/>
      <c r="F263" s="32"/>
      <c r="G263" s="32"/>
    </row>
    <row r="264" spans="1:7" ht="12.75">
      <c r="A264" s="32"/>
      <c r="B264" s="32"/>
      <c r="C264" s="32"/>
      <c r="D264" s="32"/>
      <c r="E264" s="32"/>
      <c r="F264" s="32"/>
      <c r="G264" s="32"/>
    </row>
    <row r="265" spans="1:7" ht="12.75">
      <c r="A265" s="32"/>
      <c r="B265" s="32"/>
      <c r="C265" s="32"/>
      <c r="D265" s="32"/>
      <c r="E265" s="32"/>
      <c r="F265" s="32"/>
      <c r="G265" s="32"/>
    </row>
    <row r="266" spans="1:7" ht="12.75">
      <c r="A266" s="32"/>
      <c r="B266" s="32"/>
      <c r="C266" s="32"/>
      <c r="D266" s="32"/>
      <c r="E266" s="32"/>
      <c r="F266" s="32"/>
      <c r="G266" s="32"/>
    </row>
    <row r="267" spans="1:7" ht="12.75">
      <c r="A267" s="32"/>
      <c r="B267" s="32"/>
      <c r="C267" s="32"/>
      <c r="D267" s="32"/>
      <c r="E267" s="32"/>
      <c r="F267" s="32"/>
      <c r="G267" s="32"/>
    </row>
    <row r="268" spans="1:7" ht="12.75">
      <c r="A268" s="32"/>
      <c r="B268" s="32"/>
      <c r="C268" s="32"/>
      <c r="D268" s="32"/>
      <c r="E268" s="32"/>
      <c r="F268" s="32"/>
      <c r="G268" s="32"/>
    </row>
    <row r="269" spans="1:7" ht="12.75">
      <c r="A269" s="32"/>
      <c r="B269" s="32"/>
      <c r="C269" s="32"/>
      <c r="D269" s="32"/>
      <c r="E269" s="32"/>
      <c r="F269" s="32"/>
      <c r="G269" s="32"/>
    </row>
    <row r="270" spans="1:7" ht="12.75">
      <c r="A270" s="32"/>
      <c r="B270" s="32"/>
      <c r="C270" s="32"/>
      <c r="D270" s="32"/>
      <c r="E270" s="32"/>
      <c r="F270" s="32"/>
      <c r="G270" s="32"/>
    </row>
    <row r="271" spans="1:7" ht="12.75">
      <c r="A271" s="32"/>
      <c r="B271" s="32"/>
      <c r="C271" s="32"/>
      <c r="D271" s="32"/>
      <c r="E271" s="32"/>
      <c r="F271" s="32"/>
      <c r="G271" s="32"/>
    </row>
    <row r="272" spans="1:7" ht="12.75">
      <c r="A272" s="32"/>
      <c r="B272" s="32"/>
      <c r="C272" s="32"/>
      <c r="D272" s="32"/>
      <c r="E272" s="32"/>
      <c r="F272" s="32"/>
      <c r="G272" s="32"/>
    </row>
    <row r="273" spans="1:7" ht="12.75">
      <c r="A273" s="32"/>
      <c r="B273" s="32"/>
      <c r="C273" s="32"/>
      <c r="D273" s="32"/>
      <c r="E273" s="32"/>
      <c r="F273" s="32"/>
      <c r="G273" s="32"/>
    </row>
    <row r="274" spans="1:7" ht="12.75">
      <c r="A274" s="32"/>
      <c r="B274" s="32"/>
      <c r="C274" s="32"/>
      <c r="D274" s="32"/>
      <c r="E274" s="32"/>
      <c r="F274" s="32"/>
      <c r="G274" s="32"/>
    </row>
    <row r="275" spans="1:7" ht="12.75">
      <c r="A275" s="32"/>
      <c r="B275" s="32"/>
      <c r="C275" s="32"/>
      <c r="D275" s="32"/>
      <c r="E275" s="32"/>
      <c r="F275" s="32"/>
      <c r="G275" s="32"/>
    </row>
    <row r="276" spans="1:7" ht="12.75">
      <c r="A276" s="32"/>
      <c r="B276" s="32"/>
      <c r="C276" s="32"/>
      <c r="D276" s="32"/>
      <c r="E276" s="32"/>
      <c r="F276" s="32"/>
      <c r="G276" s="32"/>
    </row>
    <row r="277" spans="1:7" ht="12.75">
      <c r="A277" s="32"/>
      <c r="B277" s="32"/>
      <c r="C277" s="32"/>
      <c r="D277" s="32"/>
      <c r="E277" s="32"/>
      <c r="F277" s="32"/>
      <c r="G277" s="32"/>
    </row>
    <row r="278" spans="1:7" ht="12.75">
      <c r="A278" s="32"/>
      <c r="B278" s="32"/>
      <c r="C278" s="32"/>
      <c r="D278" s="32"/>
      <c r="E278" s="32"/>
      <c r="F278" s="32"/>
      <c r="G278" s="32"/>
    </row>
    <row r="279" spans="1:7" ht="12.75">
      <c r="A279" s="32"/>
      <c r="B279" s="32"/>
      <c r="C279" s="32"/>
      <c r="D279" s="32"/>
      <c r="E279" s="32"/>
      <c r="F279" s="32"/>
      <c r="G279" s="32"/>
    </row>
    <row r="280" spans="1:7" ht="12.75">
      <c r="A280" s="32"/>
      <c r="B280" s="32"/>
      <c r="C280" s="32"/>
      <c r="D280" s="32"/>
      <c r="E280" s="32"/>
      <c r="F280" s="32"/>
      <c r="G280" s="32"/>
    </row>
    <row r="281" spans="1:7" ht="12.75">
      <c r="A281" s="32"/>
      <c r="B281" s="32"/>
      <c r="C281" s="32"/>
      <c r="D281" s="32"/>
      <c r="E281" s="32"/>
      <c r="F281" s="32"/>
      <c r="G281" s="32"/>
    </row>
    <row r="282" spans="1:7" ht="12.75">
      <c r="A282" s="32"/>
      <c r="B282" s="32"/>
      <c r="C282" s="32"/>
      <c r="D282" s="32"/>
      <c r="E282" s="32"/>
      <c r="F282" s="32"/>
      <c r="G282" s="32"/>
    </row>
    <row r="283" spans="1:7" ht="12.75">
      <c r="A283" s="32"/>
      <c r="B283" s="32"/>
      <c r="C283" s="32"/>
      <c r="D283" s="32"/>
      <c r="E283" s="32"/>
      <c r="F283" s="32"/>
      <c r="G283" s="32"/>
    </row>
    <row r="284" spans="1:7" ht="12.75">
      <c r="A284" s="32"/>
      <c r="B284" s="32"/>
      <c r="C284" s="32"/>
      <c r="D284" s="32"/>
      <c r="E284" s="32"/>
      <c r="F284" s="32"/>
      <c r="G284" s="32"/>
    </row>
    <row r="285" spans="1:7" ht="12.75">
      <c r="A285" s="32"/>
      <c r="B285" s="32"/>
      <c r="C285" s="32"/>
      <c r="D285" s="32"/>
      <c r="E285" s="32"/>
      <c r="F285" s="32"/>
      <c r="G285" s="32"/>
    </row>
    <row r="286" spans="1:7" ht="12.75">
      <c r="A286" s="32"/>
      <c r="B286" s="32"/>
      <c r="C286" s="32"/>
      <c r="D286" s="32"/>
      <c r="E286" s="32"/>
      <c r="F286" s="32"/>
      <c r="G286" s="32"/>
    </row>
    <row r="287" spans="1:7" ht="12.75">
      <c r="A287" s="32"/>
      <c r="B287" s="32"/>
      <c r="C287" s="32"/>
      <c r="D287" s="32"/>
      <c r="E287" s="32"/>
      <c r="F287" s="32"/>
      <c r="G287" s="32"/>
    </row>
    <row r="288" spans="1:7" ht="12.75">
      <c r="A288" s="32"/>
      <c r="B288" s="32"/>
      <c r="C288" s="32"/>
      <c r="D288" s="32"/>
      <c r="E288" s="32"/>
      <c r="F288" s="32"/>
      <c r="G288" s="32"/>
    </row>
    <row r="289" spans="1:7" ht="12.75">
      <c r="A289" s="32"/>
      <c r="B289" s="32"/>
      <c r="C289" s="32"/>
      <c r="D289" s="32"/>
      <c r="E289" s="32"/>
      <c r="F289" s="32"/>
      <c r="G289" s="32"/>
    </row>
    <row r="290" spans="1:7" ht="12.75">
      <c r="A290" s="32"/>
      <c r="B290" s="32"/>
      <c r="C290" s="32"/>
      <c r="D290" s="32"/>
      <c r="E290" s="32"/>
      <c r="F290" s="32"/>
      <c r="G290" s="32"/>
    </row>
    <row r="291" spans="1:7" ht="12.75">
      <c r="A291" s="32"/>
      <c r="B291" s="32"/>
      <c r="C291" s="32"/>
      <c r="D291" s="32"/>
      <c r="E291" s="32"/>
      <c r="F291" s="32"/>
      <c r="G291" s="32"/>
    </row>
    <row r="292" spans="1:7" ht="12.75">
      <c r="A292" s="32"/>
      <c r="B292" s="32"/>
      <c r="C292" s="32"/>
      <c r="D292" s="32"/>
      <c r="E292" s="32"/>
      <c r="F292" s="32"/>
      <c r="G292" s="32"/>
    </row>
    <row r="293" spans="1:7" ht="12.75">
      <c r="A293" s="32"/>
      <c r="B293" s="32"/>
      <c r="C293" s="32"/>
      <c r="D293" s="32"/>
      <c r="E293" s="32"/>
      <c r="F293" s="32"/>
      <c r="G293" s="32"/>
    </row>
    <row r="294" spans="1:7" ht="12.75">
      <c r="A294" s="32"/>
      <c r="B294" s="32"/>
      <c r="C294" s="32"/>
      <c r="D294" s="32"/>
      <c r="E294" s="32"/>
      <c r="F294" s="32"/>
      <c r="G294" s="32"/>
    </row>
    <row r="295" spans="1:7" ht="12.75">
      <c r="A295" s="32"/>
      <c r="B295" s="32"/>
      <c r="C295" s="32"/>
      <c r="D295" s="32"/>
      <c r="E295" s="32"/>
      <c r="F295" s="32"/>
      <c r="G295" s="32"/>
    </row>
    <row r="296" spans="1:7" ht="12.75">
      <c r="A296" s="32"/>
      <c r="B296" s="32"/>
      <c r="C296" s="32"/>
      <c r="D296" s="32"/>
      <c r="E296" s="32"/>
      <c r="F296" s="32"/>
      <c r="G296" s="32"/>
    </row>
    <row r="297" spans="1:7" ht="12.75">
      <c r="A297" s="32"/>
      <c r="B297" s="32"/>
      <c r="C297" s="32"/>
      <c r="D297" s="32"/>
      <c r="E297" s="32"/>
      <c r="F297" s="32"/>
      <c r="G297" s="32"/>
    </row>
    <row r="298" spans="1:7" ht="12.75">
      <c r="A298" s="32"/>
      <c r="B298" s="32"/>
      <c r="C298" s="32"/>
      <c r="D298" s="32"/>
      <c r="E298" s="32"/>
      <c r="F298" s="32"/>
      <c r="G298" s="32"/>
    </row>
    <row r="299" spans="1:7" ht="12.75">
      <c r="A299" s="32"/>
      <c r="B299" s="32"/>
      <c r="C299" s="32"/>
      <c r="D299" s="32"/>
      <c r="E299" s="32"/>
      <c r="F299" s="32"/>
      <c r="G299" s="32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70:B70"/>
    <mergeCell ref="I9:P12"/>
    <mergeCell ref="A69:B69"/>
    <mergeCell ref="Q9:W12"/>
    <mergeCell ref="A68:F68"/>
    <mergeCell ref="A66:B66"/>
    <mergeCell ref="A67:B6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6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81"/>
  <sheetViews>
    <sheetView view="pageBreakPreview" zoomScale="75" zoomScaleSheetLayoutView="75" zoomScalePageLayoutView="0" workbookViewId="0" topLeftCell="A31">
      <selection activeCell="A77" sqref="A77:F77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2.75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46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1442.8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7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96">
        <v>1.38</v>
      </c>
      <c r="D13" s="90">
        <f aca="true" t="shared" si="0" ref="D13:D18">12*C13*AF13</f>
        <v>23892.767999999996</v>
      </c>
      <c r="E13" s="22">
        <f>C13*12*AF13</f>
        <v>23892.767999999996</v>
      </c>
      <c r="F13" s="22">
        <f aca="true" t="shared" si="1" ref="F13:F18">D13</f>
        <v>23892.767999999996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1442.8</v>
      </c>
      <c r="J13">
        <v>6</v>
      </c>
      <c r="K13">
        <v>2</v>
      </c>
      <c r="L13">
        <v>4</v>
      </c>
      <c r="M13" s="7">
        <f aca="true" t="shared" si="4" ref="M13:M18">C13*I13*J13</f>
        <v>11946.383999999998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9089.64</v>
      </c>
      <c r="V13">
        <f aca="true" t="shared" si="7" ref="V13:V18">T13*R13*I13</f>
        <v>9435.912</v>
      </c>
      <c r="W13">
        <f aca="true" t="shared" si="8" ref="W13:W18">SUM(U13:V13)</f>
        <v>18525.552</v>
      </c>
      <c r="AF13" s="49">
        <f>C7</f>
        <v>1442.8</v>
      </c>
      <c r="AG13" s="5" t="e">
        <f>C13+#REF!</f>
        <v>#REF!</v>
      </c>
      <c r="AH13" s="44">
        <v>1.14</v>
      </c>
    </row>
    <row r="14" spans="1:34" ht="37.5">
      <c r="A14" s="21" t="s">
        <v>6</v>
      </c>
      <c r="B14" s="20" t="s">
        <v>7</v>
      </c>
      <c r="C14" s="96">
        <v>1.75</v>
      </c>
      <c r="D14" s="90">
        <f t="shared" si="0"/>
        <v>30298.8</v>
      </c>
      <c r="E14" s="22">
        <f>C14*12*AF14</f>
        <v>30298.8</v>
      </c>
      <c r="F14" s="22">
        <f t="shared" si="1"/>
        <v>30298.8</v>
      </c>
      <c r="G14" s="23">
        <f t="shared" si="2"/>
        <v>1.8373879641425002</v>
      </c>
      <c r="H14" s="6">
        <f t="shared" si="3"/>
        <v>1.96062740076</v>
      </c>
      <c r="I14" s="8">
        <f>I13</f>
        <v>1442.8</v>
      </c>
      <c r="J14">
        <v>6</v>
      </c>
      <c r="K14">
        <v>2</v>
      </c>
      <c r="L14">
        <v>4</v>
      </c>
      <c r="M14" s="7">
        <f t="shared" si="4"/>
        <v>15149.400000000001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11513.544</v>
      </c>
      <c r="V14">
        <f t="shared" si="7"/>
        <v>12032.952</v>
      </c>
      <c r="W14">
        <f t="shared" si="8"/>
        <v>23546.496</v>
      </c>
      <c r="AF14">
        <f>AF13</f>
        <v>1442.8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C15*12*AF15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1442.8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1125.384</v>
      </c>
      <c r="V15">
        <f t="shared" si="7"/>
        <v>0</v>
      </c>
      <c r="W15">
        <f t="shared" si="8"/>
        <v>1125.384</v>
      </c>
      <c r="AF15">
        <f>AF14</f>
        <v>1442.8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96">
        <v>1.09</v>
      </c>
      <c r="D16" s="90">
        <f t="shared" si="0"/>
        <v>18871.824</v>
      </c>
      <c r="E16" s="22">
        <f>C16*12*AF16</f>
        <v>18871.824</v>
      </c>
      <c r="F16" s="22">
        <f t="shared" si="1"/>
        <v>18871.824</v>
      </c>
      <c r="G16" s="23">
        <f t="shared" si="2"/>
        <v>1.1444302176659003</v>
      </c>
      <c r="H16" s="6">
        <f t="shared" si="3"/>
        <v>1.2211907810448</v>
      </c>
      <c r="I16" s="8">
        <f>I15</f>
        <v>1442.8</v>
      </c>
      <c r="J16">
        <v>6</v>
      </c>
      <c r="K16">
        <v>2</v>
      </c>
      <c r="L16">
        <v>4</v>
      </c>
      <c r="M16" s="7">
        <f t="shared" si="4"/>
        <v>9435.912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6838.872000000001</v>
      </c>
      <c r="V16">
        <f t="shared" si="7"/>
        <v>7098.576</v>
      </c>
      <c r="W16">
        <f t="shared" si="8"/>
        <v>13937.448</v>
      </c>
      <c r="AF16">
        <f>AF15</f>
        <v>1442.8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C17*12*AF17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1442.8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10734.431999999999</v>
      </c>
      <c r="V17">
        <f t="shared" si="7"/>
        <v>10734.431999999999</v>
      </c>
      <c r="W17">
        <f t="shared" si="8"/>
        <v>21468.863999999998</v>
      </c>
      <c r="AF17">
        <f>AF16</f>
        <v>1442.8</v>
      </c>
      <c r="AG17" s="5" t="e">
        <f>C17+#REF!</f>
        <v>#REF!</v>
      </c>
      <c r="AH17" s="44">
        <v>1.24</v>
      </c>
    </row>
    <row r="18" spans="1:34" ht="93.75">
      <c r="A18" s="21" t="s">
        <v>18</v>
      </c>
      <c r="B18" s="20" t="s">
        <v>19</v>
      </c>
      <c r="C18" s="96">
        <f>1.99+3.92</f>
        <v>5.91</v>
      </c>
      <c r="D18" s="90">
        <f t="shared" si="0"/>
        <v>102323.376</v>
      </c>
      <c r="E18" s="22">
        <v>24546.81</v>
      </c>
      <c r="F18" s="22">
        <f t="shared" si="1"/>
        <v>102323.376</v>
      </c>
      <c r="G18" s="23">
        <f t="shared" si="2"/>
        <v>6.2051216389041</v>
      </c>
      <c r="H18" s="6">
        <f t="shared" si="3"/>
        <v>6.6213188219951995</v>
      </c>
      <c r="I18" s="8">
        <f>I17</f>
        <v>1442.8</v>
      </c>
      <c r="J18">
        <v>6</v>
      </c>
      <c r="K18">
        <v>2</v>
      </c>
      <c r="L18">
        <v>4</v>
      </c>
      <c r="M18" s="7">
        <f t="shared" si="4"/>
        <v>51161.688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36445.128</v>
      </c>
      <c r="V18">
        <f t="shared" si="7"/>
        <v>39994.416</v>
      </c>
      <c r="W18">
        <f t="shared" si="8"/>
        <v>76439.544</v>
      </c>
      <c r="AF18">
        <f>AF17</f>
        <v>1442.8</v>
      </c>
      <c r="AG18" s="5" t="e">
        <f>C18+#REF!</f>
        <v>#REF!</v>
      </c>
      <c r="AH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6.75" customHeight="1">
      <c r="A20" s="21"/>
      <c r="B20" s="20" t="s">
        <v>178</v>
      </c>
      <c r="C20" s="22"/>
      <c r="D20" s="22"/>
      <c r="E20" s="51">
        <v>6674.19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21" customHeight="1">
      <c r="A21" s="21"/>
      <c r="B21" s="43" t="s">
        <v>90</v>
      </c>
      <c r="C21" s="22"/>
      <c r="D21" s="22"/>
      <c r="E21" s="51"/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60" customHeight="1">
      <c r="A22" s="21"/>
      <c r="B22" s="43" t="s">
        <v>251</v>
      </c>
      <c r="C22" s="22"/>
      <c r="D22" s="22"/>
      <c r="E22" s="51">
        <v>8536.2</v>
      </c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43" t="s">
        <v>65</v>
      </c>
      <c r="C23" s="22"/>
      <c r="D23" s="22"/>
      <c r="E23" s="51"/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37.5">
      <c r="A24" s="21"/>
      <c r="B24" s="20" t="s">
        <v>321</v>
      </c>
      <c r="C24" s="22"/>
      <c r="D24" s="22"/>
      <c r="E24" s="51">
        <v>245.41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43" t="s">
        <v>102</v>
      </c>
      <c r="C25" s="22"/>
      <c r="D25" s="22"/>
      <c r="E25" s="51"/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20" t="s">
        <v>283</v>
      </c>
      <c r="C26" s="22"/>
      <c r="D26" s="22"/>
      <c r="E26" s="51">
        <v>498.32</v>
      </c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21"/>
      <c r="B27" s="43" t="s">
        <v>107</v>
      </c>
      <c r="C27" s="22"/>
      <c r="D27" s="22"/>
      <c r="E27" s="51"/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21"/>
      <c r="B28" s="43" t="s">
        <v>343</v>
      </c>
      <c r="C28" s="22"/>
      <c r="D28" s="22"/>
      <c r="E28" s="51">
        <v>522.4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>
      <c r="A29" s="21"/>
      <c r="B29" s="43" t="s">
        <v>104</v>
      </c>
      <c r="C29" s="22"/>
      <c r="D29" s="22"/>
      <c r="E29" s="51"/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56.25">
      <c r="A30" s="21"/>
      <c r="B30" s="20" t="s">
        <v>400</v>
      </c>
      <c r="C30" s="22"/>
      <c r="D30" s="22"/>
      <c r="E30" s="51">
        <v>5321.85</v>
      </c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21"/>
      <c r="B31" s="20" t="s">
        <v>375</v>
      </c>
      <c r="C31" s="22"/>
      <c r="D31" s="22"/>
      <c r="E31" s="51">
        <v>131.04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8.75" customHeight="1">
      <c r="A32" s="21"/>
      <c r="B32" s="43" t="s">
        <v>69</v>
      </c>
      <c r="C32" s="22"/>
      <c r="D32" s="22"/>
      <c r="E32" s="51"/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 hidden="1">
      <c r="A33" s="21"/>
      <c r="B33" s="20"/>
      <c r="C33" s="22"/>
      <c r="D33" s="22"/>
      <c r="E33" s="51" t="s">
        <v>76</v>
      </c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21.75" customHeight="1" hidden="1">
      <c r="A34" s="21"/>
      <c r="B34" s="20"/>
      <c r="C34" s="22"/>
      <c r="D34" s="22"/>
      <c r="E34" s="51" t="s">
        <v>77</v>
      </c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23" ht="18.75" hidden="1">
      <c r="A35" s="19"/>
      <c r="B35" s="29"/>
      <c r="C35" s="30"/>
      <c r="D35" s="30"/>
      <c r="E35" s="51" t="s">
        <v>78</v>
      </c>
      <c r="F35" s="30"/>
      <c r="G35" s="23"/>
      <c r="H35" s="6"/>
      <c r="I35" s="8"/>
      <c r="J35">
        <v>6</v>
      </c>
      <c r="K35">
        <v>2</v>
      </c>
      <c r="L35">
        <v>4</v>
      </c>
      <c r="M35" s="7">
        <f>C35*I35*J35</f>
        <v>0</v>
      </c>
      <c r="N35" s="7" t="e">
        <f>I35*#REF!*K35</f>
        <v>#REF!</v>
      </c>
      <c r="O35" s="7" t="e">
        <f>#REF!*I35*L35</f>
        <v>#REF!</v>
      </c>
      <c r="P35" s="10"/>
      <c r="Q35" s="5"/>
      <c r="U35">
        <f>I35*Q35*T35</f>
        <v>0</v>
      </c>
      <c r="V35">
        <f>T35*R35*I35</f>
        <v>0</v>
      </c>
      <c r="W35">
        <f>SUM(U35:V35)</f>
        <v>0</v>
      </c>
    </row>
    <row r="36" spans="1:23" ht="18.75" hidden="1">
      <c r="A36" s="21"/>
      <c r="B36" s="29"/>
      <c r="C36" s="30"/>
      <c r="D36" s="30"/>
      <c r="E36" s="51" t="s">
        <v>79</v>
      </c>
      <c r="F36" s="30"/>
      <c r="G36" s="23"/>
      <c r="H36" s="6"/>
      <c r="I36" s="8"/>
      <c r="J36">
        <v>6</v>
      </c>
      <c r="K36">
        <v>2</v>
      </c>
      <c r="L36">
        <v>4</v>
      </c>
      <c r="M36" s="7">
        <f>C36*I36*J36</f>
        <v>0</v>
      </c>
      <c r="N36" s="7" t="e">
        <f>I36*#REF!*K36</f>
        <v>#REF!</v>
      </c>
      <c r="O36" s="7" t="e">
        <f>#REF!*I36*L36</f>
        <v>#REF!</v>
      </c>
      <c r="P36" s="10"/>
      <c r="Q36" s="5"/>
      <c r="U36">
        <f>I36*Q36*T36</f>
        <v>0</v>
      </c>
      <c r="V36">
        <f>T36*R36*I36</f>
        <v>0</v>
      </c>
      <c r="W36">
        <f>SUM(U36:V36)</f>
        <v>0</v>
      </c>
    </row>
    <row r="37" spans="1:23" ht="18.75" hidden="1">
      <c r="A37" s="21"/>
      <c r="B37" s="31"/>
      <c r="C37" s="30"/>
      <c r="D37" s="30"/>
      <c r="E37" s="51" t="s">
        <v>80</v>
      </c>
      <c r="F37" s="30"/>
      <c r="G37" s="23"/>
      <c r="H37" s="6"/>
      <c r="I37" s="8"/>
      <c r="J37">
        <v>6</v>
      </c>
      <c r="K37">
        <v>2</v>
      </c>
      <c r="L37">
        <v>4</v>
      </c>
      <c r="M37" s="7">
        <f>C37*I37*J37</f>
        <v>0</v>
      </c>
      <c r="N37" s="7" t="e">
        <f>I37*#REF!*K37</f>
        <v>#REF!</v>
      </c>
      <c r="O37" s="7" t="e">
        <f>#REF!*I37*L37</f>
        <v>#REF!</v>
      </c>
      <c r="P37" s="10"/>
      <c r="Q37" s="5"/>
      <c r="U37">
        <f>I37*Q37*T37</f>
        <v>0</v>
      </c>
      <c r="V37">
        <f>T37*R37*I37</f>
        <v>0</v>
      </c>
      <c r="W37">
        <f>SUM(U37:V37)</f>
        <v>0</v>
      </c>
    </row>
    <row r="38" spans="1:17" ht="18.75" hidden="1">
      <c r="A38" s="21"/>
      <c r="B38" s="31"/>
      <c r="C38" s="30"/>
      <c r="D38" s="30"/>
      <c r="E38" s="51" t="s">
        <v>63</v>
      </c>
      <c r="F38" s="30"/>
      <c r="G38" s="23"/>
      <c r="H38" s="6"/>
      <c r="I38" s="8"/>
      <c r="M38" s="7"/>
      <c r="N38" s="7"/>
      <c r="O38" s="7"/>
      <c r="P38" s="10"/>
      <c r="Q38" s="5"/>
    </row>
    <row r="39" spans="1:17" ht="18.75" hidden="1">
      <c r="A39" s="21"/>
      <c r="B39" s="31"/>
      <c r="C39" s="30"/>
      <c r="D39" s="30"/>
      <c r="E39" s="51" t="s">
        <v>70</v>
      </c>
      <c r="F39" s="30"/>
      <c r="G39" s="23"/>
      <c r="H39" s="6"/>
      <c r="I39" s="8"/>
      <c r="M39" s="7"/>
      <c r="N39" s="7"/>
      <c r="O39" s="7"/>
      <c r="P39" s="10"/>
      <c r="Q39" s="5"/>
    </row>
    <row r="40" spans="1:17" ht="18.75" hidden="1">
      <c r="A40" s="21"/>
      <c r="B40" s="31"/>
      <c r="C40" s="30"/>
      <c r="D40" s="30"/>
      <c r="E40" s="51" t="s">
        <v>71</v>
      </c>
      <c r="F40" s="30"/>
      <c r="G40" s="23"/>
      <c r="H40" s="6"/>
      <c r="I40" s="8"/>
      <c r="M40" s="7"/>
      <c r="N40" s="7"/>
      <c r="O40" s="7"/>
      <c r="P40" s="10"/>
      <c r="Q40" s="5"/>
    </row>
    <row r="41" spans="1:17" ht="18.75" customHeight="1" hidden="1">
      <c r="A41" s="21"/>
      <c r="B41" s="31"/>
      <c r="C41" s="30"/>
      <c r="D41" s="30"/>
      <c r="E41" s="51" t="s">
        <v>72</v>
      </c>
      <c r="F41" s="30"/>
      <c r="G41" s="23"/>
      <c r="H41" s="6"/>
      <c r="I41" s="8"/>
      <c r="M41" s="7"/>
      <c r="N41" s="7"/>
      <c r="O41" s="7"/>
      <c r="P41" s="10"/>
      <c r="Q41" s="5"/>
    </row>
    <row r="42" spans="1:17" ht="18.75" hidden="1">
      <c r="A42" s="21"/>
      <c r="B42" s="31"/>
      <c r="C42" s="30"/>
      <c r="D42" s="30"/>
      <c r="E42" s="51" t="s">
        <v>73</v>
      </c>
      <c r="F42" s="30"/>
      <c r="G42" s="23"/>
      <c r="H42" s="6"/>
      <c r="I42" s="8"/>
      <c r="M42" s="7"/>
      <c r="N42" s="7"/>
      <c r="O42" s="7"/>
      <c r="P42" s="10"/>
      <c r="Q42" s="5"/>
    </row>
    <row r="43" spans="1:17" ht="18.75" hidden="1">
      <c r="A43" s="21"/>
      <c r="B43" s="31"/>
      <c r="C43" s="30"/>
      <c r="D43" s="30"/>
      <c r="E43" s="51" t="s">
        <v>74</v>
      </c>
      <c r="F43" s="30"/>
      <c r="G43" s="23"/>
      <c r="H43" s="6"/>
      <c r="I43" s="8"/>
      <c r="M43" s="7"/>
      <c r="N43" s="7"/>
      <c r="O43" s="7"/>
      <c r="P43" s="10"/>
      <c r="Q43" s="5"/>
    </row>
    <row r="44" spans="1:17" ht="18.75" hidden="1">
      <c r="A44" s="21"/>
      <c r="B44" s="31"/>
      <c r="C44" s="30"/>
      <c r="D44" s="30"/>
      <c r="E44" s="51" t="s">
        <v>75</v>
      </c>
      <c r="F44" s="30"/>
      <c r="G44" s="23"/>
      <c r="H44" s="6"/>
      <c r="I44" s="8"/>
      <c r="M44" s="7"/>
      <c r="N44" s="7"/>
      <c r="O44" s="7"/>
      <c r="P44" s="10"/>
      <c r="Q44" s="5"/>
    </row>
    <row r="45" spans="1:17" ht="18.75" hidden="1">
      <c r="A45" s="21"/>
      <c r="B45" s="31"/>
      <c r="C45" s="30"/>
      <c r="D45" s="30"/>
      <c r="E45" s="51" t="s">
        <v>76</v>
      </c>
      <c r="F45" s="30"/>
      <c r="G45" s="23"/>
      <c r="H45" s="6"/>
      <c r="I45" s="8"/>
      <c r="M45" s="7"/>
      <c r="N45" s="7"/>
      <c r="O45" s="7"/>
      <c r="P45" s="10"/>
      <c r="Q45" s="5"/>
    </row>
    <row r="46" spans="1:17" ht="18.75" hidden="1">
      <c r="A46" s="21"/>
      <c r="B46" s="31"/>
      <c r="C46" s="30"/>
      <c r="D46" s="30"/>
      <c r="E46" s="51" t="s">
        <v>77</v>
      </c>
      <c r="F46" s="30"/>
      <c r="G46" s="23"/>
      <c r="H46" s="6"/>
      <c r="I46" s="8"/>
      <c r="M46" s="7"/>
      <c r="N46" s="7"/>
      <c r="O46" s="7"/>
      <c r="P46" s="10"/>
      <c r="Q46" s="5"/>
    </row>
    <row r="47" spans="1:17" ht="18.75" hidden="1">
      <c r="A47" s="21"/>
      <c r="B47" s="31"/>
      <c r="C47" s="30"/>
      <c r="D47" s="30"/>
      <c r="E47" s="51" t="s">
        <v>78</v>
      </c>
      <c r="F47" s="30"/>
      <c r="G47" s="23"/>
      <c r="H47" s="6"/>
      <c r="I47" s="8"/>
      <c r="M47" s="7"/>
      <c r="N47" s="7"/>
      <c r="O47" s="7"/>
      <c r="P47" s="10"/>
      <c r="Q47" s="5"/>
    </row>
    <row r="48" spans="1:17" ht="18.75" hidden="1">
      <c r="A48" s="21"/>
      <c r="B48" s="31"/>
      <c r="C48" s="30"/>
      <c r="D48" s="30"/>
      <c r="E48" s="51" t="s">
        <v>79</v>
      </c>
      <c r="F48" s="30"/>
      <c r="G48" s="23"/>
      <c r="H48" s="6"/>
      <c r="I48" s="8"/>
      <c r="M48" s="7"/>
      <c r="N48" s="7"/>
      <c r="O48" s="7"/>
      <c r="P48" s="10"/>
      <c r="Q48" s="5"/>
    </row>
    <row r="49" spans="1:17" ht="18.75" hidden="1">
      <c r="A49" s="21"/>
      <c r="B49" s="31"/>
      <c r="C49" s="30"/>
      <c r="D49" s="30"/>
      <c r="E49" s="51" t="s">
        <v>80</v>
      </c>
      <c r="F49" s="30"/>
      <c r="G49" s="23"/>
      <c r="H49" s="6"/>
      <c r="I49" s="8"/>
      <c r="M49" s="7"/>
      <c r="N49" s="7"/>
      <c r="O49" s="7"/>
      <c r="P49" s="10"/>
      <c r="Q49" s="5"/>
    </row>
    <row r="50" spans="1:17" ht="18.75" hidden="1">
      <c r="A50" s="21"/>
      <c r="B50" s="31"/>
      <c r="C50" s="30"/>
      <c r="D50" s="30"/>
      <c r="E50" s="51" t="s">
        <v>63</v>
      </c>
      <c r="F50" s="30"/>
      <c r="G50" s="23"/>
      <c r="H50" s="6"/>
      <c r="I50" s="8"/>
      <c r="M50" s="7"/>
      <c r="N50" s="7"/>
      <c r="O50" s="7"/>
      <c r="P50" s="10"/>
      <c r="Q50" s="5"/>
    </row>
    <row r="51" spans="1:17" ht="18.75" hidden="1">
      <c r="A51" s="21"/>
      <c r="B51" s="31"/>
      <c r="C51" s="30"/>
      <c r="D51" s="30"/>
      <c r="E51" s="51" t="s">
        <v>70</v>
      </c>
      <c r="F51" s="30"/>
      <c r="G51" s="23"/>
      <c r="H51" s="6"/>
      <c r="I51" s="8"/>
      <c r="M51" s="7"/>
      <c r="N51" s="7"/>
      <c r="O51" s="7"/>
      <c r="P51" s="10"/>
      <c r="Q51" s="5"/>
    </row>
    <row r="52" spans="1:17" ht="18.75" hidden="1">
      <c r="A52" s="21"/>
      <c r="B52" s="31"/>
      <c r="C52" s="30"/>
      <c r="D52" s="30"/>
      <c r="E52" s="51" t="s">
        <v>71</v>
      </c>
      <c r="F52" s="30"/>
      <c r="G52" s="23"/>
      <c r="H52" s="6"/>
      <c r="I52" s="8"/>
      <c r="M52" s="7"/>
      <c r="N52" s="7"/>
      <c r="O52" s="7"/>
      <c r="P52" s="10"/>
      <c r="Q52" s="5"/>
    </row>
    <row r="53" spans="1:17" ht="18.75" hidden="1">
      <c r="A53" s="21"/>
      <c r="B53" s="31"/>
      <c r="C53" s="30"/>
      <c r="D53" s="30"/>
      <c r="E53" s="51" t="s">
        <v>72</v>
      </c>
      <c r="F53" s="30"/>
      <c r="G53" s="23"/>
      <c r="H53" s="6"/>
      <c r="I53" s="8"/>
      <c r="M53" s="7"/>
      <c r="N53" s="7"/>
      <c r="O53" s="7"/>
      <c r="P53" s="10"/>
      <c r="Q53" s="5"/>
    </row>
    <row r="54" spans="1:17" ht="18.75" hidden="1">
      <c r="A54" s="21"/>
      <c r="B54" s="31"/>
      <c r="C54" s="30"/>
      <c r="D54" s="30"/>
      <c r="E54" s="51" t="s">
        <v>73</v>
      </c>
      <c r="F54" s="30"/>
      <c r="G54" s="23"/>
      <c r="H54" s="6"/>
      <c r="I54" s="8"/>
      <c r="M54" s="7"/>
      <c r="N54" s="7"/>
      <c r="O54" s="7"/>
      <c r="P54" s="10"/>
      <c r="Q54" s="5"/>
    </row>
    <row r="55" spans="1:17" ht="18.75" hidden="1">
      <c r="A55" s="21"/>
      <c r="B55" s="31"/>
      <c r="C55" s="30"/>
      <c r="D55" s="30"/>
      <c r="E55" s="51" t="s">
        <v>74</v>
      </c>
      <c r="F55" s="30"/>
      <c r="G55" s="23"/>
      <c r="H55" s="6"/>
      <c r="I55" s="8"/>
      <c r="M55" s="7"/>
      <c r="N55" s="7"/>
      <c r="O55" s="7"/>
      <c r="P55" s="10"/>
      <c r="Q55" s="5"/>
    </row>
    <row r="56" spans="1:17" ht="18.75" customHeight="1" hidden="1">
      <c r="A56" s="21"/>
      <c r="B56" s="31"/>
      <c r="C56" s="30"/>
      <c r="D56" s="30"/>
      <c r="E56" s="51" t="s">
        <v>75</v>
      </c>
      <c r="F56" s="30"/>
      <c r="G56" s="23"/>
      <c r="H56" s="6"/>
      <c r="I56" s="8"/>
      <c r="M56" s="7"/>
      <c r="N56" s="7"/>
      <c r="O56" s="7"/>
      <c r="P56" s="10"/>
      <c r="Q56" s="5"/>
    </row>
    <row r="57" spans="1:17" ht="24" customHeight="1">
      <c r="A57" s="21"/>
      <c r="B57" s="20" t="s">
        <v>440</v>
      </c>
      <c r="C57" s="30"/>
      <c r="D57" s="30"/>
      <c r="E57" s="51">
        <v>43.68</v>
      </c>
      <c r="F57" s="30"/>
      <c r="G57" s="23"/>
      <c r="H57" s="6"/>
      <c r="I57" s="8"/>
      <c r="M57" s="7"/>
      <c r="N57" s="7"/>
      <c r="O57" s="7"/>
      <c r="P57" s="10"/>
      <c r="Q57" s="5"/>
    </row>
    <row r="58" spans="1:17" ht="24" customHeight="1">
      <c r="A58" s="21"/>
      <c r="B58" s="20" t="s">
        <v>461</v>
      </c>
      <c r="C58" s="30"/>
      <c r="D58" s="30"/>
      <c r="E58" s="51"/>
      <c r="F58" s="30"/>
      <c r="G58" s="23"/>
      <c r="H58" s="6"/>
      <c r="I58" s="8"/>
      <c r="M58" s="7"/>
      <c r="N58" s="7"/>
      <c r="O58" s="7"/>
      <c r="P58" s="10"/>
      <c r="Q58" s="5"/>
    </row>
    <row r="59" spans="1:17" ht="24" customHeight="1">
      <c r="A59" s="21"/>
      <c r="B59" s="43" t="s">
        <v>112</v>
      </c>
      <c r="C59" s="30"/>
      <c r="D59" s="30"/>
      <c r="E59" s="51"/>
      <c r="F59" s="30"/>
      <c r="G59" s="23"/>
      <c r="H59" s="6"/>
      <c r="I59" s="8"/>
      <c r="M59" s="7"/>
      <c r="N59" s="7"/>
      <c r="O59" s="7"/>
      <c r="P59" s="10"/>
      <c r="Q59" s="5"/>
    </row>
    <row r="60" spans="1:17" ht="24" customHeight="1">
      <c r="A60" s="21"/>
      <c r="B60" s="43" t="s">
        <v>440</v>
      </c>
      <c r="C60" s="30"/>
      <c r="D60" s="30"/>
      <c r="E60" s="51">
        <v>43.68</v>
      </c>
      <c r="F60" s="30"/>
      <c r="G60" s="23"/>
      <c r="H60" s="6"/>
      <c r="I60" s="8"/>
      <c r="M60" s="7"/>
      <c r="N60" s="7"/>
      <c r="O60" s="7"/>
      <c r="P60" s="10"/>
      <c r="Q60" s="5"/>
    </row>
    <row r="61" spans="1:17" ht="24" customHeight="1">
      <c r="A61" s="21"/>
      <c r="B61" s="43" t="s">
        <v>517</v>
      </c>
      <c r="C61" s="30"/>
      <c r="D61" s="30"/>
      <c r="E61" s="51">
        <v>618.33</v>
      </c>
      <c r="F61" s="30"/>
      <c r="G61" s="23"/>
      <c r="H61" s="6"/>
      <c r="I61" s="8"/>
      <c r="M61" s="7"/>
      <c r="N61" s="7"/>
      <c r="O61" s="7"/>
      <c r="P61" s="10"/>
      <c r="Q61" s="5"/>
    </row>
    <row r="62" spans="1:17" ht="18.75" customHeight="1">
      <c r="A62" s="21"/>
      <c r="B62" s="43" t="s">
        <v>82</v>
      </c>
      <c r="C62" s="30"/>
      <c r="D62" s="30"/>
      <c r="E62" s="51"/>
      <c r="F62" s="30"/>
      <c r="G62" s="23"/>
      <c r="H62" s="6"/>
      <c r="I62" s="8"/>
      <c r="M62" s="7"/>
      <c r="N62" s="7"/>
      <c r="O62" s="7"/>
      <c r="P62" s="10"/>
      <c r="Q62" s="5"/>
    </row>
    <row r="63" spans="1:17" ht="18.75" customHeight="1">
      <c r="A63" s="21"/>
      <c r="B63" s="43" t="s">
        <v>83</v>
      </c>
      <c r="C63" s="30"/>
      <c r="D63" s="30"/>
      <c r="E63" s="51"/>
      <c r="F63" s="30"/>
      <c r="G63" s="23"/>
      <c r="H63" s="6"/>
      <c r="I63" s="8"/>
      <c r="M63" s="7"/>
      <c r="N63" s="7"/>
      <c r="O63" s="7"/>
      <c r="P63" s="10"/>
      <c r="Q63" s="5"/>
    </row>
    <row r="64" spans="1:17" ht="20.25" customHeight="1">
      <c r="A64" s="21"/>
      <c r="B64" s="20" t="s">
        <v>578</v>
      </c>
      <c r="C64" s="30"/>
      <c r="D64" s="30"/>
      <c r="E64" s="51">
        <v>43.68</v>
      </c>
      <c r="F64" s="30"/>
      <c r="G64" s="23"/>
      <c r="H64" s="6"/>
      <c r="I64" s="8"/>
      <c r="M64" s="7"/>
      <c r="N64" s="7"/>
      <c r="O64" s="7"/>
      <c r="P64" s="10"/>
      <c r="Q64" s="5"/>
    </row>
    <row r="65" spans="1:17" ht="22.5" customHeight="1">
      <c r="A65" s="21"/>
      <c r="B65" s="43" t="s">
        <v>109</v>
      </c>
      <c r="C65" s="30"/>
      <c r="D65" s="30"/>
      <c r="E65" s="51"/>
      <c r="F65" s="30"/>
      <c r="G65" s="23"/>
      <c r="H65" s="6"/>
      <c r="I65" s="8"/>
      <c r="M65" s="7"/>
      <c r="N65" s="7"/>
      <c r="O65" s="7"/>
      <c r="P65" s="10"/>
      <c r="Q65" s="5"/>
    </row>
    <row r="66" spans="1:17" ht="40.5" customHeight="1">
      <c r="A66" s="21"/>
      <c r="B66" s="43" t="s">
        <v>648</v>
      </c>
      <c r="C66" s="30"/>
      <c r="D66" s="30"/>
      <c r="E66" s="51">
        <v>1515.37</v>
      </c>
      <c r="F66" s="30"/>
      <c r="G66" s="23"/>
      <c r="H66" s="6"/>
      <c r="I66" s="8"/>
      <c r="M66" s="7"/>
      <c r="N66" s="7"/>
      <c r="O66" s="7"/>
      <c r="P66" s="10"/>
      <c r="Q66" s="5"/>
    </row>
    <row r="67" spans="1:17" ht="39" customHeight="1">
      <c r="A67" s="21"/>
      <c r="B67" s="43" t="s">
        <v>627</v>
      </c>
      <c r="C67" s="30"/>
      <c r="D67" s="30"/>
      <c r="E67" s="51">
        <v>159.54</v>
      </c>
      <c r="F67" s="30"/>
      <c r="G67" s="23"/>
      <c r="H67" s="6"/>
      <c r="I67" s="8"/>
      <c r="M67" s="7"/>
      <c r="N67" s="7"/>
      <c r="O67" s="7"/>
      <c r="P67" s="10"/>
      <c r="Q67" s="5"/>
    </row>
    <row r="68" spans="1:17" ht="18.75" customHeight="1">
      <c r="A68" s="21"/>
      <c r="B68" s="43" t="s">
        <v>85</v>
      </c>
      <c r="C68" s="30"/>
      <c r="D68" s="30"/>
      <c r="E68" s="51"/>
      <c r="F68" s="30"/>
      <c r="G68" s="23"/>
      <c r="H68" s="6"/>
      <c r="I68" s="8"/>
      <c r="M68" s="7"/>
      <c r="N68" s="7"/>
      <c r="O68" s="7"/>
      <c r="P68" s="10"/>
      <c r="Q68" s="5"/>
    </row>
    <row r="69" spans="1:17" ht="20.25" customHeight="1">
      <c r="A69" s="21"/>
      <c r="B69" s="20" t="s">
        <v>126</v>
      </c>
      <c r="C69" s="30"/>
      <c r="D69" s="30"/>
      <c r="E69" s="51">
        <v>193.12</v>
      </c>
      <c r="F69" s="30"/>
      <c r="G69" s="23"/>
      <c r="H69" s="6"/>
      <c r="I69" s="8"/>
      <c r="M69" s="7"/>
      <c r="N69" s="7"/>
      <c r="O69" s="7"/>
      <c r="P69" s="10"/>
      <c r="Q69" s="5"/>
    </row>
    <row r="70" spans="1:23" ht="18.75">
      <c r="A70" s="18"/>
      <c r="B70" s="20" t="s">
        <v>11</v>
      </c>
      <c r="C70" s="19">
        <f>SUM(C13:C37)</f>
        <v>10.129999999999999</v>
      </c>
      <c r="D70" s="22">
        <f>SUM(D13:D42)</f>
        <v>175386.76799999998</v>
      </c>
      <c r="E70" s="22">
        <f>E13+E14+E15+E16+E17+E18</f>
        <v>97610.20199999999</v>
      </c>
      <c r="F70" s="22">
        <f>F13+F14+F15+F16+F17+F18</f>
        <v>175386.76799999998</v>
      </c>
      <c r="G70" s="23">
        <f>1.04993597951*C70</f>
        <v>10.635851472436299</v>
      </c>
      <c r="H70" s="6">
        <f>1.12035851472*C70</f>
        <v>11.349231754113598</v>
      </c>
      <c r="I70" s="8">
        <f>I18</f>
        <v>1442.8</v>
      </c>
      <c r="M70" s="7"/>
      <c r="P70" s="10"/>
      <c r="Q70" s="5">
        <f>SUM(Q13:Q37)</f>
        <v>8.75</v>
      </c>
      <c r="R70" s="5">
        <f>SUM(R13:R37)</f>
        <v>9.16</v>
      </c>
      <c r="S70" s="5"/>
      <c r="T70" s="5"/>
      <c r="U70" s="5">
        <f>SUM(U13:U37)</f>
        <v>75747</v>
      </c>
      <c r="V70" s="5">
        <f>SUM(V13:V37)</f>
        <v>79296.288</v>
      </c>
      <c r="W70" s="5">
        <f>SUM(W13:W37)</f>
        <v>155043.288</v>
      </c>
    </row>
    <row r="71" spans="1:23" ht="37.5">
      <c r="A71" s="18"/>
      <c r="B71" s="20" t="s">
        <v>134</v>
      </c>
      <c r="C71" s="43"/>
      <c r="D71" s="96">
        <v>-7185.14</v>
      </c>
      <c r="E71" s="97">
        <f>D71</f>
        <v>-7185.14</v>
      </c>
      <c r="F71" s="44"/>
      <c r="G71" s="109"/>
      <c r="H71" s="73"/>
      <c r="I71" s="8"/>
      <c r="M71" s="7"/>
      <c r="P71" s="10"/>
      <c r="Q71" s="5"/>
      <c r="R71" s="5"/>
      <c r="S71" s="5"/>
      <c r="T71" s="5"/>
      <c r="U71" s="5"/>
      <c r="V71" s="5"/>
      <c r="W71" s="5"/>
    </row>
    <row r="72" spans="1:23" ht="56.25">
      <c r="A72" s="18"/>
      <c r="B72" s="20" t="s">
        <v>135</v>
      </c>
      <c r="C72" s="43"/>
      <c r="D72" s="44">
        <f>D70+D71</f>
        <v>168201.62799999997</v>
      </c>
      <c r="E72" s="44">
        <f>E70+E71</f>
        <v>90425.06199999999</v>
      </c>
      <c r="F72" s="44">
        <f>F70+F71</f>
        <v>175386.76799999998</v>
      </c>
      <c r="G72" s="109"/>
      <c r="H72" s="73"/>
      <c r="I72" s="8"/>
      <c r="M72" s="7"/>
      <c r="P72" s="10"/>
      <c r="Q72" s="5"/>
      <c r="R72" s="5"/>
      <c r="S72" s="5"/>
      <c r="T72" s="5"/>
      <c r="U72" s="5"/>
      <c r="V72" s="5"/>
      <c r="W72" s="5"/>
    </row>
    <row r="73" spans="1:34" ht="19.5" customHeight="1" hidden="1">
      <c r="A73" s="18">
        <v>5</v>
      </c>
      <c r="B73" s="25" t="s">
        <v>22</v>
      </c>
      <c r="C73" s="50">
        <v>1.85</v>
      </c>
      <c r="D73" s="22">
        <f>AF73*6*AG73</f>
        <v>29692.824</v>
      </c>
      <c r="E73" s="51">
        <f>D73</f>
        <v>29692.824</v>
      </c>
      <c r="F73" s="22">
        <f>AH73*12*AF73</f>
        <v>32722.703999999998</v>
      </c>
      <c r="G73" s="49" t="e">
        <f>#REF!</f>
        <v>#REF!</v>
      </c>
      <c r="H73" s="5" t="e">
        <f>C73+#REF!</f>
        <v>#REF!</v>
      </c>
      <c r="I73" s="44">
        <v>3.43</v>
      </c>
      <c r="J73">
        <v>10</v>
      </c>
      <c r="K73">
        <v>2</v>
      </c>
      <c r="M73" s="7">
        <f>C73*I73*J73</f>
        <v>63.455000000000005</v>
      </c>
      <c r="N73" s="7" t="e">
        <f>#REF!*I73*K73</f>
        <v>#REF!</v>
      </c>
      <c r="O73" s="7" t="e">
        <f>SUM(M73:N73)</f>
        <v>#REF!</v>
      </c>
      <c r="P73" s="9"/>
      <c r="Q73" s="5">
        <v>1.47</v>
      </c>
      <c r="R73">
        <v>1.58</v>
      </c>
      <c r="S73">
        <v>6</v>
      </c>
      <c r="T73">
        <v>6</v>
      </c>
      <c r="U73">
        <f>Q73*I73*S73</f>
        <v>30.2526</v>
      </c>
      <c r="V73">
        <f>R73*T73*I73</f>
        <v>32.516400000000004</v>
      </c>
      <c r="W73">
        <f>SUM(U73:V73)</f>
        <v>62.769000000000005</v>
      </c>
      <c r="AB73">
        <f>AB48</f>
        <v>0</v>
      </c>
      <c r="AC73" s="49">
        <f>AC23</f>
        <v>0</v>
      </c>
      <c r="AD73" s="49">
        <v>3.05</v>
      </c>
      <c r="AE73">
        <v>3.43</v>
      </c>
      <c r="AF73">
        <f>AF18</f>
        <v>1442.8</v>
      </c>
      <c r="AG73">
        <v>3.43</v>
      </c>
      <c r="AH73">
        <v>1.89</v>
      </c>
    </row>
    <row r="74" spans="1:16" ht="18.75">
      <c r="A74" s="59"/>
      <c r="B74" s="59"/>
      <c r="C74" s="59"/>
      <c r="D74" s="59"/>
      <c r="E74" s="59"/>
      <c r="F74" s="16"/>
      <c r="G74" s="16"/>
      <c r="P74" s="10"/>
    </row>
    <row r="75" spans="1:16" ht="18.75">
      <c r="A75" s="153" t="s">
        <v>137</v>
      </c>
      <c r="B75" s="153"/>
      <c r="C75" s="140"/>
      <c r="D75" s="74">
        <v>459679.69</v>
      </c>
      <c r="E75" s="74" t="s">
        <v>13</v>
      </c>
      <c r="F75" s="75"/>
      <c r="G75" s="16"/>
      <c r="P75" s="10"/>
    </row>
    <row r="76" spans="1:16" ht="18.75">
      <c r="A76" s="153" t="s">
        <v>715</v>
      </c>
      <c r="B76" s="153"/>
      <c r="C76" s="140"/>
      <c r="D76" s="74">
        <v>472626.7</v>
      </c>
      <c r="E76" s="74" t="s">
        <v>13</v>
      </c>
      <c r="F76" s="75"/>
      <c r="G76" s="16"/>
      <c r="P76" s="10"/>
    </row>
    <row r="77" spans="1:7" ht="18.75">
      <c r="A77" s="148" t="s">
        <v>12</v>
      </c>
      <c r="B77" s="148"/>
      <c r="C77" s="148"/>
      <c r="D77" s="148"/>
      <c r="E77" s="148"/>
      <c r="F77" s="148"/>
      <c r="G77" s="16"/>
    </row>
    <row r="78" spans="1:7" ht="18.75" customHeight="1" hidden="1">
      <c r="A78" s="149" t="s">
        <v>26</v>
      </c>
      <c r="B78" s="149"/>
      <c r="C78" s="11" t="e">
        <f>C75-#REF!</f>
        <v>#REF!</v>
      </c>
      <c r="D78" s="16"/>
      <c r="E78" s="16"/>
      <c r="F78" s="16"/>
      <c r="G78" s="16"/>
    </row>
    <row r="79" spans="1:7" ht="18.75" customHeight="1" hidden="1">
      <c r="A79" s="149" t="s">
        <v>28</v>
      </c>
      <c r="B79" s="149"/>
      <c r="C79" s="48">
        <f>D70-E70</f>
        <v>77776.56599999999</v>
      </c>
      <c r="G79" s="3"/>
    </row>
    <row r="80" spans="1:7" ht="18.75">
      <c r="A80" s="4"/>
      <c r="B80" s="3"/>
      <c r="C80" s="3"/>
      <c r="D80" s="3"/>
      <c r="E80" s="3"/>
      <c r="F80" s="3"/>
      <c r="G80" s="3"/>
    </row>
    <row r="81" spans="2:7" ht="12.75">
      <c r="B81" s="1"/>
      <c r="C81" s="1"/>
      <c r="D81" s="1"/>
      <c r="E81" s="1"/>
      <c r="F81" s="1"/>
      <c r="G81" s="1"/>
    </row>
  </sheetData>
  <sheetProtection/>
  <mergeCells count="16">
    <mergeCell ref="A79:B79"/>
    <mergeCell ref="I9:P12"/>
    <mergeCell ref="A78:B78"/>
    <mergeCell ref="Q9:W12"/>
    <mergeCell ref="A77:F77"/>
    <mergeCell ref="A75:B75"/>
    <mergeCell ref="A76:B76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80" r:id="rId1"/>
  <rowBreaks count="1" manualBreakCount="1">
    <brk id="3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I332"/>
  <sheetViews>
    <sheetView view="pageBreakPreview" zoomScale="75" zoomScaleSheetLayoutView="75" zoomScalePageLayoutView="0" workbookViewId="0" topLeftCell="A55">
      <selection activeCell="C68" sqref="C68:D68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4.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7" width="0" style="0" hidden="1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36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713</v>
      </c>
      <c r="C7" s="113">
        <v>3425.16666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75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5" ht="18.75">
      <c r="A13" s="89" t="s">
        <v>4</v>
      </c>
      <c r="B13" s="83" t="s">
        <v>5</v>
      </c>
      <c r="C13" s="96">
        <v>1.38</v>
      </c>
      <c r="D13" s="90">
        <f aca="true" t="shared" si="0" ref="D13:D18">12*C13*I13</f>
        <v>56720.75988959999</v>
      </c>
      <c r="E13" s="90">
        <f>D13</f>
        <v>56720.75988959999</v>
      </c>
      <c r="F13" s="90">
        <f aca="true" t="shared" si="1" ref="F13:F18">D13</f>
        <v>56720.75988959999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3425.16666</v>
      </c>
      <c r="J13">
        <v>6</v>
      </c>
      <c r="K13">
        <v>2</v>
      </c>
      <c r="L13">
        <v>4</v>
      </c>
      <c r="M13" s="7">
        <f aca="true" t="shared" si="4" ref="M13:M18">C13*I13*J13</f>
        <v>28360.3799448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21578.549958</v>
      </c>
      <c r="V13">
        <f aca="true" t="shared" si="7" ref="V13:V18">T13*R13*I13</f>
        <v>22400.589956400003</v>
      </c>
      <c r="W13">
        <f aca="true" t="shared" si="8" ref="W13:W18">SUM(U13:V13)</f>
        <v>43979.1399144</v>
      </c>
      <c r="AG13" s="49">
        <f>C7</f>
        <v>3425.16666</v>
      </c>
      <c r="AH13" s="5" t="e">
        <f>C13+#REF!</f>
        <v>#REF!</v>
      </c>
      <c r="AI13" s="44">
        <v>1.14</v>
      </c>
    </row>
    <row r="14" spans="1:35" ht="37.5">
      <c r="A14" s="89" t="s">
        <v>6</v>
      </c>
      <c r="B14" s="83" t="s">
        <v>7</v>
      </c>
      <c r="C14" s="96">
        <v>1.75</v>
      </c>
      <c r="D14" s="90">
        <f t="shared" si="0"/>
        <v>71928.49986</v>
      </c>
      <c r="E14" s="90">
        <f>D14</f>
        <v>71928.49986</v>
      </c>
      <c r="F14" s="90">
        <f t="shared" si="1"/>
        <v>71928.49986</v>
      </c>
      <c r="G14" s="91">
        <f t="shared" si="2"/>
        <v>1.8373879641425002</v>
      </c>
      <c r="H14" s="6">
        <f t="shared" si="3"/>
        <v>1.96062740076</v>
      </c>
      <c r="I14" s="8">
        <f>I13</f>
        <v>3425.16666</v>
      </c>
      <c r="J14">
        <v>6</v>
      </c>
      <c r="K14">
        <v>2</v>
      </c>
      <c r="L14">
        <v>4</v>
      </c>
      <c r="M14" s="7">
        <f t="shared" si="4"/>
        <v>35964.24993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27332.829946799997</v>
      </c>
      <c r="V14">
        <f t="shared" si="7"/>
        <v>28565.889944399998</v>
      </c>
      <c r="W14">
        <f t="shared" si="8"/>
        <v>55898.719891199995</v>
      </c>
      <c r="AG14">
        <f>AG13</f>
        <v>3425.16666</v>
      </c>
      <c r="AH14" s="5" t="e">
        <f>C14+#REF!</f>
        <v>#REF!</v>
      </c>
      <c r="AI14" s="44">
        <v>1.46</v>
      </c>
    </row>
    <row r="15" spans="1:35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3425.16666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2671.6299948</v>
      </c>
      <c r="V15">
        <f t="shared" si="7"/>
        <v>0</v>
      </c>
      <c r="W15">
        <f t="shared" si="8"/>
        <v>2671.6299948</v>
      </c>
      <c r="AG15">
        <f>AG14</f>
        <v>3425.16666</v>
      </c>
      <c r="AH15" s="5" t="e">
        <f>C15+#REF!</f>
        <v>#REF!</v>
      </c>
      <c r="AI15" s="44">
        <v>0</v>
      </c>
    </row>
    <row r="16" spans="1:35" ht="18.75">
      <c r="A16" s="89" t="s">
        <v>16</v>
      </c>
      <c r="B16" s="83" t="s">
        <v>10</v>
      </c>
      <c r="C16" s="96">
        <v>1.09</v>
      </c>
      <c r="D16" s="90">
        <f t="shared" si="0"/>
        <v>44801.179912800006</v>
      </c>
      <c r="E16" s="90">
        <f>D16</f>
        <v>44801.179912800006</v>
      </c>
      <c r="F16" s="90">
        <f t="shared" si="1"/>
        <v>44801.179912800006</v>
      </c>
      <c r="G16" s="91">
        <f t="shared" si="2"/>
        <v>1.1444302176659003</v>
      </c>
      <c r="H16" s="6">
        <f t="shared" si="3"/>
        <v>1.2211907810448</v>
      </c>
      <c r="I16" s="8">
        <f>I15</f>
        <v>3425.16666</v>
      </c>
      <c r="J16">
        <v>6</v>
      </c>
      <c r="K16">
        <v>2</v>
      </c>
      <c r="L16">
        <v>4</v>
      </c>
      <c r="M16" s="7">
        <f t="shared" si="4"/>
        <v>22400.5899564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16235.2899684</v>
      </c>
      <c r="V16">
        <f t="shared" si="7"/>
        <v>16851.819967199997</v>
      </c>
      <c r="W16">
        <f t="shared" si="8"/>
        <v>33087.1099356</v>
      </c>
      <c r="AG16">
        <f>AG15</f>
        <v>3425.16666</v>
      </c>
      <c r="AH16" s="5" t="e">
        <f>C16+#REF!</f>
        <v>#REF!</v>
      </c>
      <c r="AI16" s="44">
        <v>0.58</v>
      </c>
    </row>
    <row r="17" spans="1:35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3425.16666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25483.2399504</v>
      </c>
      <c r="V17">
        <f t="shared" si="7"/>
        <v>25483.2399504</v>
      </c>
      <c r="W17">
        <f t="shared" si="8"/>
        <v>50966.4799008</v>
      </c>
      <c r="AG17">
        <f>AG16</f>
        <v>3425.16666</v>
      </c>
      <c r="AH17" s="5" t="e">
        <f>C17+#REF!</f>
        <v>#REF!</v>
      </c>
      <c r="AI17" s="44">
        <v>1.24</v>
      </c>
    </row>
    <row r="18" spans="1:35" ht="93.75">
      <c r="A18" s="89" t="s">
        <v>18</v>
      </c>
      <c r="B18" s="83" t="s">
        <v>19</v>
      </c>
      <c r="C18" s="96">
        <f>1.99+3.92</f>
        <v>5.91</v>
      </c>
      <c r="D18" s="90">
        <f t="shared" si="0"/>
        <v>242912.8195272</v>
      </c>
      <c r="E18" s="92">
        <f>E20+E21+E23+E24+E25+E27+E28+E29+E31+E32+E33+E35+E36+E37+E39+E40+E41+E43+E44+E45+E47+E48+E49+E51+E52+E54+E55+E57+E58+E59+E61+E62</f>
        <v>391295.70000000007</v>
      </c>
      <c r="F18" s="90">
        <f t="shared" si="1"/>
        <v>242912.8195272</v>
      </c>
      <c r="G18" s="91">
        <f t="shared" si="2"/>
        <v>6.2051216389041</v>
      </c>
      <c r="H18" s="6">
        <f t="shared" si="3"/>
        <v>6.6213188219951995</v>
      </c>
      <c r="I18" s="8">
        <f>I17</f>
        <v>3425.16666</v>
      </c>
      <c r="J18">
        <v>6</v>
      </c>
      <c r="K18">
        <v>2</v>
      </c>
      <c r="L18">
        <v>4</v>
      </c>
      <c r="M18" s="7">
        <f t="shared" si="4"/>
        <v>121456.4097636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86519.70983159999</v>
      </c>
      <c r="V18">
        <f t="shared" si="7"/>
        <v>94945.61981519999</v>
      </c>
      <c r="W18">
        <f t="shared" si="8"/>
        <v>181465.32964679998</v>
      </c>
      <c r="AG18">
        <f>AG17</f>
        <v>3425.16666</v>
      </c>
      <c r="AH18" s="5" t="e">
        <f>C18+#REF!</f>
        <v>#REF!</v>
      </c>
      <c r="AI18" s="44">
        <v>5.18</v>
      </c>
    </row>
    <row r="19" spans="1:18" ht="18.75">
      <c r="A19" s="89"/>
      <c r="B19" s="93" t="s">
        <v>62</v>
      </c>
      <c r="C19" s="90"/>
      <c r="D19" s="90"/>
      <c r="E19" s="92"/>
      <c r="F19" s="90"/>
      <c r="G19" s="91"/>
      <c r="H19" s="6"/>
      <c r="I19" s="8"/>
      <c r="M19" s="7"/>
      <c r="N19" s="7"/>
      <c r="O19" s="7"/>
      <c r="P19" s="9"/>
      <c r="Q19" s="5"/>
      <c r="R19" s="5"/>
    </row>
    <row r="20" spans="1:18" ht="37.5">
      <c r="A20" s="89"/>
      <c r="B20" s="83" t="s">
        <v>179</v>
      </c>
      <c r="C20" s="90"/>
      <c r="D20" s="90"/>
      <c r="E20" s="92">
        <v>12236</v>
      </c>
      <c r="F20" s="90"/>
      <c r="G20" s="91"/>
      <c r="H20" s="6"/>
      <c r="I20" s="8"/>
      <c r="M20" s="7"/>
      <c r="N20" s="7"/>
      <c r="O20" s="7"/>
      <c r="P20" s="9"/>
      <c r="Q20" s="5"/>
      <c r="R20" s="5"/>
    </row>
    <row r="21" spans="1:18" ht="21.75" customHeight="1">
      <c r="A21" s="89"/>
      <c r="B21" s="83" t="s">
        <v>155</v>
      </c>
      <c r="C21" s="90"/>
      <c r="D21" s="90"/>
      <c r="E21" s="92">
        <v>434.1</v>
      </c>
      <c r="F21" s="90"/>
      <c r="G21" s="91"/>
      <c r="H21" s="6"/>
      <c r="I21" s="8"/>
      <c r="M21" s="7"/>
      <c r="N21" s="7"/>
      <c r="O21" s="7"/>
      <c r="P21" s="9"/>
      <c r="Q21" s="5"/>
      <c r="R21" s="5"/>
    </row>
    <row r="22" spans="1:18" ht="18.75">
      <c r="A22" s="89"/>
      <c r="B22" s="93" t="s">
        <v>64</v>
      </c>
      <c r="C22" s="90"/>
      <c r="D22" s="90"/>
      <c r="E22" s="92"/>
      <c r="F22" s="90"/>
      <c r="G22" s="91"/>
      <c r="H22" s="6"/>
      <c r="I22" s="8"/>
      <c r="M22" s="7"/>
      <c r="N22" s="7"/>
      <c r="O22" s="7"/>
      <c r="P22" s="9"/>
      <c r="Q22" s="5"/>
      <c r="R22" s="5"/>
    </row>
    <row r="23" spans="1:18" ht="56.25">
      <c r="A23" s="89"/>
      <c r="B23" s="83" t="s">
        <v>231</v>
      </c>
      <c r="C23" s="90"/>
      <c r="D23" s="90"/>
      <c r="E23" s="92">
        <v>13916.7</v>
      </c>
      <c r="F23" s="90"/>
      <c r="G23" s="91"/>
      <c r="H23" s="6"/>
      <c r="I23" s="8"/>
      <c r="M23" s="7"/>
      <c r="N23" s="7"/>
      <c r="O23" s="7"/>
      <c r="P23" s="9"/>
      <c r="Q23" s="5"/>
      <c r="R23" s="5"/>
    </row>
    <row r="24" spans="1:18" ht="56.25">
      <c r="A24" s="89"/>
      <c r="B24" s="83" t="s">
        <v>204</v>
      </c>
      <c r="C24" s="90"/>
      <c r="D24" s="90"/>
      <c r="E24" s="92">
        <v>527.64</v>
      </c>
      <c r="F24" s="90"/>
      <c r="G24" s="91"/>
      <c r="H24" s="6"/>
      <c r="I24" s="8"/>
      <c r="M24" s="7"/>
      <c r="N24" s="7"/>
      <c r="O24" s="7"/>
      <c r="P24" s="9"/>
      <c r="Q24" s="5"/>
      <c r="R24" s="5"/>
    </row>
    <row r="25" spans="1:18" ht="19.5" customHeight="1">
      <c r="A25" s="89"/>
      <c r="B25" s="83" t="s">
        <v>216</v>
      </c>
      <c r="C25" s="90"/>
      <c r="D25" s="90"/>
      <c r="E25" s="92">
        <v>3717.47</v>
      </c>
      <c r="F25" s="90"/>
      <c r="G25" s="91"/>
      <c r="H25" s="6"/>
      <c r="I25" s="8"/>
      <c r="M25" s="7"/>
      <c r="N25" s="7"/>
      <c r="O25" s="7"/>
      <c r="P25" s="9"/>
      <c r="Q25" s="5"/>
      <c r="R25" s="5"/>
    </row>
    <row r="26" spans="1:18" ht="18.75">
      <c r="A26" s="89"/>
      <c r="B26" s="93" t="s">
        <v>65</v>
      </c>
      <c r="C26" s="90"/>
      <c r="D26" s="90"/>
      <c r="E26" s="92"/>
      <c r="F26" s="90"/>
      <c r="G26" s="91"/>
      <c r="H26" s="6"/>
      <c r="I26" s="8"/>
      <c r="M26" s="7"/>
      <c r="N26" s="7"/>
      <c r="O26" s="7"/>
      <c r="P26" s="9"/>
      <c r="Q26" s="5"/>
      <c r="R26" s="5"/>
    </row>
    <row r="27" spans="1:18" ht="21" customHeight="1">
      <c r="A27" s="89"/>
      <c r="B27" s="83" t="s">
        <v>310</v>
      </c>
      <c r="C27" s="90"/>
      <c r="D27" s="90"/>
      <c r="E27" s="92">
        <v>1917.36</v>
      </c>
      <c r="F27" s="90"/>
      <c r="G27" s="91"/>
      <c r="H27" s="6"/>
      <c r="I27" s="8"/>
      <c r="M27" s="7"/>
      <c r="N27" s="7"/>
      <c r="O27" s="7"/>
      <c r="P27" s="9"/>
      <c r="Q27" s="5"/>
      <c r="R27" s="5"/>
    </row>
    <row r="28" spans="1:18" ht="39.75" customHeight="1">
      <c r="A28" s="89"/>
      <c r="B28" s="83" t="s">
        <v>316</v>
      </c>
      <c r="C28" s="90"/>
      <c r="D28" s="90"/>
      <c r="E28" s="92">
        <v>535.69</v>
      </c>
      <c r="F28" s="90"/>
      <c r="G28" s="91"/>
      <c r="H28" s="6"/>
      <c r="I28" s="8"/>
      <c r="M28" s="7"/>
      <c r="N28" s="7"/>
      <c r="O28" s="7"/>
      <c r="P28" s="9"/>
      <c r="Q28" s="5"/>
      <c r="R28" s="5"/>
    </row>
    <row r="29" spans="1:18" ht="57.75" customHeight="1">
      <c r="A29" s="89"/>
      <c r="B29" s="83" t="s">
        <v>331</v>
      </c>
      <c r="C29" s="90"/>
      <c r="D29" s="90"/>
      <c r="E29" s="92">
        <v>545.15</v>
      </c>
      <c r="F29" s="90"/>
      <c r="G29" s="91"/>
      <c r="H29" s="6"/>
      <c r="I29" s="8"/>
      <c r="M29" s="7"/>
      <c r="N29" s="7"/>
      <c r="O29" s="7"/>
      <c r="P29" s="9"/>
      <c r="Q29" s="5"/>
      <c r="R29" s="5"/>
    </row>
    <row r="30" spans="1:18" ht="18.75">
      <c r="A30" s="89"/>
      <c r="B30" s="93" t="s">
        <v>66</v>
      </c>
      <c r="C30" s="90"/>
      <c r="D30" s="90"/>
      <c r="E30" s="92"/>
      <c r="F30" s="90"/>
      <c r="G30" s="91"/>
      <c r="H30" s="6"/>
      <c r="I30" s="8"/>
      <c r="M30" s="7"/>
      <c r="N30" s="7"/>
      <c r="O30" s="7"/>
      <c r="P30" s="9"/>
      <c r="Q30" s="5"/>
      <c r="R30" s="5"/>
    </row>
    <row r="31" spans="1:18" ht="59.25" customHeight="1">
      <c r="A31" s="89"/>
      <c r="B31" s="83" t="s">
        <v>273</v>
      </c>
      <c r="C31" s="90"/>
      <c r="D31" s="90"/>
      <c r="E31" s="92">
        <v>11016.1</v>
      </c>
      <c r="F31" s="90"/>
      <c r="G31" s="91"/>
      <c r="H31" s="6"/>
      <c r="I31" s="8"/>
      <c r="M31" s="7"/>
      <c r="N31" s="7"/>
      <c r="O31" s="7"/>
      <c r="P31" s="9"/>
      <c r="Q31" s="5"/>
      <c r="R31" s="5"/>
    </row>
    <row r="32" spans="1:18" ht="57" customHeight="1">
      <c r="A32" s="89"/>
      <c r="B32" s="83" t="s">
        <v>287</v>
      </c>
      <c r="C32" s="90"/>
      <c r="D32" s="90"/>
      <c r="E32" s="92">
        <v>2493.63</v>
      </c>
      <c r="F32" s="90"/>
      <c r="G32" s="91"/>
      <c r="H32" s="6"/>
      <c r="I32" s="8"/>
      <c r="M32" s="7"/>
      <c r="N32" s="7"/>
      <c r="O32" s="7"/>
      <c r="P32" s="9"/>
      <c r="Q32" s="5"/>
      <c r="R32" s="5"/>
    </row>
    <row r="33" spans="1:18" ht="39.75" customHeight="1">
      <c r="A33" s="89"/>
      <c r="B33" s="83" t="s">
        <v>299</v>
      </c>
      <c r="C33" s="90"/>
      <c r="D33" s="90"/>
      <c r="E33" s="92">
        <v>3295.61</v>
      </c>
      <c r="F33" s="90"/>
      <c r="G33" s="91"/>
      <c r="H33" s="6"/>
      <c r="I33" s="8"/>
      <c r="M33" s="7"/>
      <c r="N33" s="7"/>
      <c r="O33" s="7"/>
      <c r="P33" s="9"/>
      <c r="Q33" s="5"/>
      <c r="R33" s="5"/>
    </row>
    <row r="34" spans="1:18" ht="18.75">
      <c r="A34" s="89"/>
      <c r="B34" s="93" t="s">
        <v>67</v>
      </c>
      <c r="C34" s="90"/>
      <c r="D34" s="90"/>
      <c r="E34" s="92"/>
      <c r="F34" s="90"/>
      <c r="G34" s="91"/>
      <c r="H34" s="6"/>
      <c r="I34" s="8"/>
      <c r="M34" s="7"/>
      <c r="N34" s="7"/>
      <c r="O34" s="7"/>
      <c r="P34" s="9"/>
      <c r="Q34" s="5"/>
      <c r="R34" s="5"/>
    </row>
    <row r="35" spans="1:18" ht="18.75">
      <c r="A35" s="89"/>
      <c r="B35" s="83" t="s">
        <v>375</v>
      </c>
      <c r="C35" s="90"/>
      <c r="D35" s="90"/>
      <c r="E35" s="92">
        <v>186.87</v>
      </c>
      <c r="F35" s="90"/>
      <c r="G35" s="91"/>
      <c r="H35" s="6"/>
      <c r="I35" s="8"/>
      <c r="M35" s="7"/>
      <c r="N35" s="7"/>
      <c r="O35" s="7"/>
      <c r="P35" s="9"/>
      <c r="Q35" s="5"/>
      <c r="R35" s="5"/>
    </row>
    <row r="36" spans="1:18" ht="37.5">
      <c r="A36" s="89"/>
      <c r="B36" s="83" t="s">
        <v>352</v>
      </c>
      <c r="C36" s="90"/>
      <c r="D36" s="90"/>
      <c r="E36" s="92">
        <v>497.5</v>
      </c>
      <c r="F36" s="90"/>
      <c r="G36" s="91"/>
      <c r="H36" s="6"/>
      <c r="I36" s="8"/>
      <c r="M36" s="7"/>
      <c r="N36" s="7"/>
      <c r="O36" s="7"/>
      <c r="P36" s="9"/>
      <c r="Q36" s="5"/>
      <c r="R36" s="5"/>
    </row>
    <row r="37" spans="1:18" ht="56.25">
      <c r="A37" s="89"/>
      <c r="B37" s="83" t="s">
        <v>357</v>
      </c>
      <c r="C37" s="90"/>
      <c r="D37" s="90"/>
      <c r="E37" s="92">
        <v>1474.9</v>
      </c>
      <c r="F37" s="90"/>
      <c r="G37" s="91"/>
      <c r="H37" s="6"/>
      <c r="I37" s="8"/>
      <c r="M37" s="7"/>
      <c r="N37" s="7"/>
      <c r="O37" s="7"/>
      <c r="P37" s="9"/>
      <c r="Q37" s="5"/>
      <c r="R37" s="5"/>
    </row>
    <row r="38" spans="1:18" ht="18.75">
      <c r="A38" s="89"/>
      <c r="B38" s="93" t="s">
        <v>104</v>
      </c>
      <c r="C38" s="90"/>
      <c r="D38" s="90"/>
      <c r="E38" s="92"/>
      <c r="F38" s="90"/>
      <c r="G38" s="91"/>
      <c r="H38" s="6"/>
      <c r="I38" s="8"/>
      <c r="M38" s="7"/>
      <c r="N38" s="7"/>
      <c r="O38" s="7"/>
      <c r="P38" s="9"/>
      <c r="Q38" s="5"/>
      <c r="R38" s="5"/>
    </row>
    <row r="39" spans="1:23" ht="75">
      <c r="A39" s="88"/>
      <c r="B39" s="82" t="s">
        <v>392</v>
      </c>
      <c r="C39" s="90"/>
      <c r="D39" s="90"/>
      <c r="E39" s="92">
        <v>9114.72</v>
      </c>
      <c r="F39" s="90"/>
      <c r="G39" s="91"/>
      <c r="H39" s="6"/>
      <c r="I39" s="8"/>
      <c r="J39">
        <v>6</v>
      </c>
      <c r="K39">
        <v>2</v>
      </c>
      <c r="L39">
        <v>4</v>
      </c>
      <c r="M39" s="7">
        <f>C39*I39*J39</f>
        <v>0</v>
      </c>
      <c r="N39" s="7" t="e">
        <f>I39*#REF!*K39</f>
        <v>#REF!</v>
      </c>
      <c r="O39" s="7" t="e">
        <f>#REF!*I39*L39</f>
        <v>#REF!</v>
      </c>
      <c r="P39" s="10"/>
      <c r="Q39" s="5"/>
      <c r="U39">
        <f>I39*Q39*T39</f>
        <v>0</v>
      </c>
      <c r="V39">
        <f>T39*R39*I39</f>
        <v>0</v>
      </c>
      <c r="W39">
        <f>SUM(U39:V39)</f>
        <v>0</v>
      </c>
    </row>
    <row r="40" spans="1:17" ht="56.25">
      <c r="A40" s="88"/>
      <c r="B40" s="82" t="s">
        <v>421</v>
      </c>
      <c r="C40" s="90"/>
      <c r="D40" s="90"/>
      <c r="E40" s="92">
        <v>2726.48</v>
      </c>
      <c r="F40" s="90"/>
      <c r="G40" s="91"/>
      <c r="H40" s="6"/>
      <c r="I40" s="8"/>
      <c r="M40" s="7"/>
      <c r="N40" s="7"/>
      <c r="O40" s="7"/>
      <c r="P40" s="10"/>
      <c r="Q40" s="5"/>
    </row>
    <row r="41" spans="1:17" ht="37.5">
      <c r="A41" s="88"/>
      <c r="B41" s="82" t="s">
        <v>390</v>
      </c>
      <c r="C41" s="90"/>
      <c r="D41" s="90"/>
      <c r="E41" s="92">
        <v>50375.69</v>
      </c>
      <c r="F41" s="90"/>
      <c r="G41" s="91"/>
      <c r="H41" s="6"/>
      <c r="I41" s="8"/>
      <c r="M41" s="7"/>
      <c r="N41" s="7"/>
      <c r="O41" s="7"/>
      <c r="P41" s="10"/>
      <c r="Q41" s="5"/>
    </row>
    <row r="42" spans="1:23" ht="18.75">
      <c r="A42" s="89"/>
      <c r="B42" s="96" t="s">
        <v>69</v>
      </c>
      <c r="C42" s="90"/>
      <c r="D42" s="90"/>
      <c r="E42" s="92"/>
      <c r="F42" s="90"/>
      <c r="G42" s="91"/>
      <c r="H42" s="6"/>
      <c r="I42" s="8"/>
      <c r="J42">
        <v>6</v>
      </c>
      <c r="K42">
        <v>2</v>
      </c>
      <c r="L42">
        <v>4</v>
      </c>
      <c r="M42" s="7">
        <f>C42*I42*J42</f>
        <v>0</v>
      </c>
      <c r="N42" s="7" t="e">
        <f>I42*#REF!*K42</f>
        <v>#REF!</v>
      </c>
      <c r="O42" s="7" t="e">
        <f>#REF!*I42*L42</f>
        <v>#REF!</v>
      </c>
      <c r="P42" s="10"/>
      <c r="Q42" s="5"/>
      <c r="U42">
        <f>I42*Q42*T42</f>
        <v>0</v>
      </c>
      <c r="V42">
        <f>T42*R42*I42</f>
        <v>0</v>
      </c>
      <c r="W42">
        <f>SUM(U42:V42)</f>
        <v>0</v>
      </c>
    </row>
    <row r="43" spans="1:23" ht="75">
      <c r="A43" s="89"/>
      <c r="B43" s="83" t="s">
        <v>447</v>
      </c>
      <c r="C43" s="90"/>
      <c r="D43" s="90"/>
      <c r="E43" s="92">
        <v>73202.62</v>
      </c>
      <c r="F43" s="90"/>
      <c r="G43" s="91"/>
      <c r="H43" s="6"/>
      <c r="I43" s="8"/>
      <c r="J43">
        <v>6</v>
      </c>
      <c r="K43">
        <v>2</v>
      </c>
      <c r="L43">
        <v>4</v>
      </c>
      <c r="M43" s="7">
        <f>C43*I43*J43</f>
        <v>0</v>
      </c>
      <c r="N43" s="7" t="e">
        <f>I43*#REF!*K43</f>
        <v>#REF!</v>
      </c>
      <c r="O43" s="7" t="e">
        <f>#REF!*I43*L43</f>
        <v>#REF!</v>
      </c>
      <c r="P43" s="10"/>
      <c r="Q43" s="5"/>
      <c r="U43">
        <f>I43*Q43*T43</f>
        <v>0</v>
      </c>
      <c r="V43">
        <f>T43*R43*I43</f>
        <v>0</v>
      </c>
      <c r="W43">
        <f>SUM(U43:V43)</f>
        <v>0</v>
      </c>
    </row>
    <row r="44" spans="1:17" ht="39.75" customHeight="1">
      <c r="A44" s="89"/>
      <c r="B44" s="83" t="s">
        <v>429</v>
      </c>
      <c r="C44" s="90"/>
      <c r="D44" s="90"/>
      <c r="E44" s="92">
        <v>383.94</v>
      </c>
      <c r="F44" s="90"/>
      <c r="G44" s="91"/>
      <c r="H44" s="6"/>
      <c r="I44" s="8"/>
      <c r="M44" s="7"/>
      <c r="N44" s="7"/>
      <c r="O44" s="7"/>
      <c r="P44" s="10"/>
      <c r="Q44" s="5"/>
    </row>
    <row r="45" spans="1:17" ht="40.5" customHeight="1">
      <c r="A45" s="89"/>
      <c r="B45" s="83" t="s">
        <v>470</v>
      </c>
      <c r="C45" s="90"/>
      <c r="D45" s="90"/>
      <c r="E45" s="92">
        <v>14745.26</v>
      </c>
      <c r="F45" s="90"/>
      <c r="G45" s="91"/>
      <c r="H45" s="6"/>
      <c r="I45" s="8"/>
      <c r="M45" s="7"/>
      <c r="N45" s="7"/>
      <c r="O45" s="7"/>
      <c r="P45" s="10"/>
      <c r="Q45" s="5"/>
    </row>
    <row r="46" spans="1:17" ht="18.75">
      <c r="A46" s="89"/>
      <c r="B46" s="93" t="s">
        <v>81</v>
      </c>
      <c r="C46" s="90"/>
      <c r="D46" s="90"/>
      <c r="E46" s="92"/>
      <c r="F46" s="90"/>
      <c r="G46" s="91"/>
      <c r="H46" s="6"/>
      <c r="I46" s="8"/>
      <c r="M46" s="7"/>
      <c r="N46" s="7"/>
      <c r="O46" s="7"/>
      <c r="P46" s="10"/>
      <c r="Q46" s="5"/>
    </row>
    <row r="47" spans="1:17" ht="38.25" customHeight="1">
      <c r="A47" s="89"/>
      <c r="B47" s="83" t="s">
        <v>492</v>
      </c>
      <c r="C47" s="90"/>
      <c r="D47" s="90"/>
      <c r="E47" s="92">
        <v>1150.78</v>
      </c>
      <c r="F47" s="90"/>
      <c r="G47" s="91"/>
      <c r="H47" s="6"/>
      <c r="I47" s="8"/>
      <c r="M47" s="7"/>
      <c r="N47" s="7"/>
      <c r="O47" s="7"/>
      <c r="P47" s="10"/>
      <c r="Q47" s="5"/>
    </row>
    <row r="48" spans="1:17" ht="18.75">
      <c r="A48" s="89"/>
      <c r="B48" s="83" t="s">
        <v>128</v>
      </c>
      <c r="C48" s="90"/>
      <c r="D48" s="90"/>
      <c r="E48" s="92">
        <v>385.62</v>
      </c>
      <c r="F48" s="90"/>
      <c r="G48" s="91"/>
      <c r="H48" s="6"/>
      <c r="I48" s="8"/>
      <c r="M48" s="7"/>
      <c r="N48" s="7"/>
      <c r="O48" s="7"/>
      <c r="P48" s="10"/>
      <c r="Q48" s="5"/>
    </row>
    <row r="49" spans="1:17" ht="56.25">
      <c r="A49" s="89"/>
      <c r="B49" s="83" t="s">
        <v>496</v>
      </c>
      <c r="C49" s="90"/>
      <c r="D49" s="90"/>
      <c r="E49" s="92">
        <v>35310.26</v>
      </c>
      <c r="F49" s="90"/>
      <c r="G49" s="91"/>
      <c r="H49" s="6"/>
      <c r="I49" s="8"/>
      <c r="M49" s="7"/>
      <c r="N49" s="7"/>
      <c r="O49" s="7"/>
      <c r="P49" s="10"/>
      <c r="Q49" s="5"/>
    </row>
    <row r="50" spans="1:17" ht="18.75">
      <c r="A50" s="89"/>
      <c r="B50" s="93" t="s">
        <v>82</v>
      </c>
      <c r="C50" s="90"/>
      <c r="D50" s="90"/>
      <c r="E50" s="92"/>
      <c r="F50" s="90"/>
      <c r="G50" s="91"/>
      <c r="H50" s="6"/>
      <c r="I50" s="8"/>
      <c r="M50" s="7"/>
      <c r="N50" s="7"/>
      <c r="O50" s="7"/>
      <c r="P50" s="10"/>
      <c r="Q50" s="5"/>
    </row>
    <row r="51" spans="1:17" ht="37.5">
      <c r="A51" s="89"/>
      <c r="B51" s="83" t="s">
        <v>546</v>
      </c>
      <c r="C51" s="90"/>
      <c r="D51" s="90"/>
      <c r="E51" s="92">
        <v>622.9</v>
      </c>
      <c r="F51" s="90"/>
      <c r="G51" s="91"/>
      <c r="H51" s="6"/>
      <c r="I51" s="8"/>
      <c r="M51" s="7"/>
      <c r="N51" s="7"/>
      <c r="O51" s="7"/>
      <c r="P51" s="10"/>
      <c r="Q51" s="5"/>
    </row>
    <row r="52" spans="1:17" ht="75">
      <c r="A52" s="89"/>
      <c r="B52" s="83" t="s">
        <v>523</v>
      </c>
      <c r="C52" s="90"/>
      <c r="D52" s="90"/>
      <c r="E52" s="92">
        <v>1130.14</v>
      </c>
      <c r="F52" s="90"/>
      <c r="G52" s="91"/>
      <c r="H52" s="6"/>
      <c r="I52" s="8"/>
      <c r="M52" s="7"/>
      <c r="N52" s="7"/>
      <c r="O52" s="7"/>
      <c r="P52" s="10"/>
      <c r="Q52" s="5"/>
    </row>
    <row r="53" spans="1:17" ht="18.75">
      <c r="A53" s="89"/>
      <c r="B53" s="93" t="s">
        <v>83</v>
      </c>
      <c r="C53" s="90"/>
      <c r="D53" s="90"/>
      <c r="E53" s="92"/>
      <c r="F53" s="90"/>
      <c r="G53" s="91"/>
      <c r="H53" s="6"/>
      <c r="I53" s="8"/>
      <c r="M53" s="7"/>
      <c r="N53" s="7"/>
      <c r="O53" s="7"/>
      <c r="P53" s="10"/>
      <c r="Q53" s="5"/>
    </row>
    <row r="54" spans="1:17" ht="56.25">
      <c r="A54" s="89"/>
      <c r="B54" s="83" t="s">
        <v>587</v>
      </c>
      <c r="C54" s="90"/>
      <c r="D54" s="90"/>
      <c r="E54" s="92">
        <v>2310.62</v>
      </c>
      <c r="F54" s="90"/>
      <c r="G54" s="91"/>
      <c r="H54" s="6"/>
      <c r="I54" s="8"/>
      <c r="M54" s="7"/>
      <c r="N54" s="7"/>
      <c r="O54" s="7"/>
      <c r="P54" s="10"/>
      <c r="Q54" s="5"/>
    </row>
    <row r="55" spans="1:17" ht="37.5">
      <c r="A55" s="89"/>
      <c r="B55" s="83" t="s">
        <v>584</v>
      </c>
      <c r="C55" s="90"/>
      <c r="D55" s="90"/>
      <c r="E55" s="92">
        <v>347</v>
      </c>
      <c r="F55" s="90"/>
      <c r="G55" s="91"/>
      <c r="H55" s="6"/>
      <c r="I55" s="8"/>
      <c r="M55" s="7"/>
      <c r="N55" s="7"/>
      <c r="O55" s="7"/>
      <c r="P55" s="10"/>
      <c r="Q55" s="5"/>
    </row>
    <row r="56" spans="1:17" ht="18.75">
      <c r="A56" s="89"/>
      <c r="B56" s="93" t="s">
        <v>84</v>
      </c>
      <c r="C56" s="90"/>
      <c r="D56" s="90"/>
      <c r="E56" s="92"/>
      <c r="F56" s="90"/>
      <c r="G56" s="91"/>
      <c r="H56" s="6"/>
      <c r="I56" s="8"/>
      <c r="M56" s="7"/>
      <c r="N56" s="7"/>
      <c r="O56" s="7"/>
      <c r="P56" s="10"/>
      <c r="Q56" s="5"/>
    </row>
    <row r="57" spans="1:17" ht="75">
      <c r="A57" s="89"/>
      <c r="B57" s="83" t="s">
        <v>649</v>
      </c>
      <c r="C57" s="90"/>
      <c r="D57" s="90"/>
      <c r="E57" s="92">
        <v>5046.41</v>
      </c>
      <c r="F57" s="90"/>
      <c r="G57" s="91"/>
      <c r="H57" s="6"/>
      <c r="I57" s="8"/>
      <c r="M57" s="7"/>
      <c r="N57" s="7"/>
      <c r="O57" s="7"/>
      <c r="P57" s="10"/>
      <c r="Q57" s="5"/>
    </row>
    <row r="58" spans="1:17" ht="56.25">
      <c r="A58" s="89"/>
      <c r="B58" s="83" t="s">
        <v>633</v>
      </c>
      <c r="C58" s="90"/>
      <c r="D58" s="90"/>
      <c r="E58" s="92">
        <v>7394.64</v>
      </c>
      <c r="F58" s="90"/>
      <c r="G58" s="91"/>
      <c r="H58" s="6"/>
      <c r="I58" s="8"/>
      <c r="M58" s="7"/>
      <c r="N58" s="7"/>
      <c r="O58" s="7"/>
      <c r="P58" s="10"/>
      <c r="Q58" s="5"/>
    </row>
    <row r="59" spans="1:17" ht="37.5">
      <c r="A59" s="89"/>
      <c r="B59" s="83" t="s">
        <v>618</v>
      </c>
      <c r="C59" s="90"/>
      <c r="D59" s="90"/>
      <c r="E59" s="92">
        <v>1814.3</v>
      </c>
      <c r="F59" s="90"/>
      <c r="G59" s="91"/>
      <c r="H59" s="6"/>
      <c r="I59" s="8"/>
      <c r="M59" s="7"/>
      <c r="N59" s="7"/>
      <c r="O59" s="7"/>
      <c r="P59" s="10"/>
      <c r="Q59" s="5"/>
    </row>
    <row r="60" spans="1:17" ht="18.75">
      <c r="A60" s="89"/>
      <c r="B60" s="93" t="s">
        <v>85</v>
      </c>
      <c r="C60" s="90"/>
      <c r="D60" s="90"/>
      <c r="E60" s="92"/>
      <c r="F60" s="90"/>
      <c r="G60" s="91"/>
      <c r="H60" s="6"/>
      <c r="I60" s="8"/>
      <c r="M60" s="7"/>
      <c r="N60" s="7"/>
      <c r="O60" s="7"/>
      <c r="P60" s="10"/>
      <c r="Q60" s="5"/>
    </row>
    <row r="61" spans="1:17" ht="18.75">
      <c r="A61" s="89"/>
      <c r="B61" s="83" t="s">
        <v>693</v>
      </c>
      <c r="C61" s="90"/>
      <c r="D61" s="90"/>
      <c r="E61" s="92">
        <v>131855.82</v>
      </c>
      <c r="F61" s="90"/>
      <c r="G61" s="91"/>
      <c r="H61" s="6"/>
      <c r="I61" s="8"/>
      <c r="M61" s="7"/>
      <c r="N61" s="7"/>
      <c r="O61" s="7"/>
      <c r="P61" s="10"/>
      <c r="Q61" s="5"/>
    </row>
    <row r="62" spans="1:17" ht="37.5">
      <c r="A62" s="89"/>
      <c r="B62" s="83" t="s">
        <v>675</v>
      </c>
      <c r="C62" s="90"/>
      <c r="D62" s="90"/>
      <c r="E62" s="92">
        <v>583.78</v>
      </c>
      <c r="F62" s="90"/>
      <c r="G62" s="91"/>
      <c r="H62" s="6"/>
      <c r="I62" s="8"/>
      <c r="M62" s="7"/>
      <c r="N62" s="7"/>
      <c r="O62" s="7"/>
      <c r="P62" s="10"/>
      <c r="Q62" s="5"/>
    </row>
    <row r="63" spans="1:23" ht="18.75">
      <c r="A63" s="87"/>
      <c r="B63" s="83" t="s">
        <v>11</v>
      </c>
      <c r="C63" s="88">
        <f>SUM(C13:C43)</f>
        <v>10.129999999999999</v>
      </c>
      <c r="D63" s="90">
        <f>SUM(D13:D46)</f>
        <v>416363.2591896</v>
      </c>
      <c r="E63" s="90">
        <f>E13+E14+E15+E16+E17+E18</f>
        <v>564746.1396624001</v>
      </c>
      <c r="F63" s="90">
        <f>F13+F14+F15+F16+F17+F18</f>
        <v>416363.2591896</v>
      </c>
      <c r="G63" s="91">
        <f>1.04993597951*C63</f>
        <v>10.635851472436299</v>
      </c>
      <c r="H63" s="6">
        <f>1.12035851472*C63</f>
        <v>11.349231754113598</v>
      </c>
      <c r="I63" s="8">
        <f>I18</f>
        <v>3425.16666</v>
      </c>
      <c r="M63" s="7"/>
      <c r="P63" s="10"/>
      <c r="Q63" s="5">
        <f>SUM(Q13:Q43)</f>
        <v>8.75</v>
      </c>
      <c r="R63" s="5">
        <f>SUM(R13:R43)</f>
        <v>9.16</v>
      </c>
      <c r="S63" s="5"/>
      <c r="T63" s="5"/>
      <c r="U63" s="5">
        <f>SUM(U13:U43)</f>
        <v>179821.24964999998</v>
      </c>
      <c r="V63" s="5">
        <f>SUM(V13:V43)</f>
        <v>188247.15963359998</v>
      </c>
      <c r="W63" s="5">
        <f>SUM(W13:W43)</f>
        <v>368068.40928359993</v>
      </c>
    </row>
    <row r="64" spans="1:23" ht="18.75" hidden="1">
      <c r="A64" s="87"/>
      <c r="B64" s="83" t="s">
        <v>148</v>
      </c>
      <c r="C64" s="93"/>
      <c r="D64" s="96">
        <v>-6992.61</v>
      </c>
      <c r="E64" s="97">
        <f>D64</f>
        <v>-6992.61</v>
      </c>
      <c r="F64" s="96"/>
      <c r="G64" s="98"/>
      <c r="H64" s="73"/>
      <c r="I64" s="8"/>
      <c r="M64" s="7"/>
      <c r="P64" s="10"/>
      <c r="Q64" s="5"/>
      <c r="R64" s="5"/>
      <c r="S64" s="5"/>
      <c r="T64" s="5"/>
      <c r="U64" s="5"/>
      <c r="V64" s="5"/>
      <c r="W64" s="5"/>
    </row>
    <row r="65" spans="1:23" ht="56.25" hidden="1">
      <c r="A65" s="87"/>
      <c r="B65" s="83" t="s">
        <v>135</v>
      </c>
      <c r="C65" s="93"/>
      <c r="D65" s="96">
        <f>D63+D64</f>
        <v>409370.6491896</v>
      </c>
      <c r="E65" s="96">
        <f>E63+E64</f>
        <v>557753.5296624001</v>
      </c>
      <c r="F65" s="96">
        <f>F63+F64</f>
        <v>416363.2591896</v>
      </c>
      <c r="G65" s="98"/>
      <c r="H65" s="73"/>
      <c r="I65" s="8"/>
      <c r="M65" s="7"/>
      <c r="P65" s="10"/>
      <c r="Q65" s="5"/>
      <c r="R65" s="5"/>
      <c r="S65" s="5"/>
      <c r="T65" s="5"/>
      <c r="U65" s="5"/>
      <c r="V65" s="5"/>
      <c r="W65" s="5"/>
    </row>
    <row r="66" spans="1:34" ht="19.5" customHeight="1" hidden="1">
      <c r="A66" s="87">
        <v>5</v>
      </c>
      <c r="B66" s="99" t="s">
        <v>22</v>
      </c>
      <c r="C66" s="100">
        <v>1.85</v>
      </c>
      <c r="D66" s="90">
        <f>AG66*6*AG18</f>
        <v>70489.92986280001</v>
      </c>
      <c r="E66" s="92">
        <f>D66</f>
        <v>70489.92986280001</v>
      </c>
      <c r="F66" s="90">
        <f>AH66*12*AG18</f>
        <v>77682.7798488</v>
      </c>
      <c r="G66" s="101" t="e">
        <f>#REF!</f>
        <v>#REF!</v>
      </c>
      <c r="H66" s="5" t="e">
        <f>C66+#REF!</f>
        <v>#REF!</v>
      </c>
      <c r="I66" s="44">
        <v>3.43</v>
      </c>
      <c r="J66">
        <v>10</v>
      </c>
      <c r="K66">
        <v>2</v>
      </c>
      <c r="M66" s="7">
        <f>C66*I66*J66</f>
        <v>63.455000000000005</v>
      </c>
      <c r="N66" s="7" t="e">
        <f>#REF!*I66*K66</f>
        <v>#REF!</v>
      </c>
      <c r="O66" s="7" t="e">
        <f>SUM(M66:N66)</f>
        <v>#REF!</v>
      </c>
      <c r="P66" s="9"/>
      <c r="Q66" s="5">
        <v>1.47</v>
      </c>
      <c r="R66">
        <v>1.58</v>
      </c>
      <c r="S66">
        <v>6</v>
      </c>
      <c r="T66">
        <v>6</v>
      </c>
      <c r="U66">
        <f>Q66*I66*S66</f>
        <v>30.2526</v>
      </c>
      <c r="V66">
        <f>R66*T66*I66</f>
        <v>32.516400000000004</v>
      </c>
      <c r="W66">
        <f>SUM(U66:V66)</f>
        <v>62.769000000000005</v>
      </c>
      <c r="AB66">
        <f>AB46</f>
        <v>0</v>
      </c>
      <c r="AC66" s="49">
        <f>AC20</f>
        <v>0</v>
      </c>
      <c r="AD66" s="49">
        <v>3.05</v>
      </c>
      <c r="AE66">
        <v>3.43</v>
      </c>
      <c r="AF66">
        <f>AF16</f>
        <v>0</v>
      </c>
      <c r="AG66">
        <v>3.43</v>
      </c>
      <c r="AH66">
        <v>1.89</v>
      </c>
    </row>
    <row r="67" spans="1:16" ht="18.75">
      <c r="A67" s="75"/>
      <c r="B67" s="102"/>
      <c r="C67" s="75"/>
      <c r="D67" s="75"/>
      <c r="E67" s="75"/>
      <c r="F67" s="75"/>
      <c r="G67" s="75"/>
      <c r="P67" s="10"/>
    </row>
    <row r="68" spans="1:16" ht="18.75">
      <c r="A68" s="153" t="s">
        <v>137</v>
      </c>
      <c r="B68" s="153"/>
      <c r="C68" s="140">
        <v>355295.63</v>
      </c>
      <c r="D68" s="74"/>
      <c r="E68" s="74" t="s">
        <v>13</v>
      </c>
      <c r="F68" s="75"/>
      <c r="G68" s="75"/>
      <c r="P68" s="10"/>
    </row>
    <row r="69" spans="1:16" ht="18.75">
      <c r="A69" s="153" t="s">
        <v>715</v>
      </c>
      <c r="B69" s="153"/>
      <c r="C69" s="140">
        <v>248501.48</v>
      </c>
      <c r="D69" s="74"/>
      <c r="E69" s="74" t="s">
        <v>13</v>
      </c>
      <c r="F69" s="75"/>
      <c r="G69" s="75"/>
      <c r="P69" s="10"/>
    </row>
    <row r="70" spans="1:7" ht="18.75">
      <c r="A70" s="148" t="s">
        <v>12</v>
      </c>
      <c r="B70" s="148"/>
      <c r="C70" s="148"/>
      <c r="D70" s="148"/>
      <c r="E70" s="148"/>
      <c r="F70" s="148"/>
      <c r="G70" s="75"/>
    </row>
    <row r="71" spans="1:7" ht="18.75" customHeight="1" hidden="1">
      <c r="A71" s="161" t="s">
        <v>26</v>
      </c>
      <c r="B71" s="161"/>
      <c r="C71" s="113" t="e">
        <f>C68-#REF!</f>
        <v>#REF!</v>
      </c>
      <c r="D71" s="75"/>
      <c r="E71" s="75"/>
      <c r="F71" s="75"/>
      <c r="G71" s="75"/>
    </row>
    <row r="72" spans="1:7" ht="18.75" customHeight="1" hidden="1">
      <c r="A72" s="161" t="s">
        <v>28</v>
      </c>
      <c r="B72" s="161"/>
      <c r="C72" s="77">
        <f>D63-E63</f>
        <v>-148382.8804728001</v>
      </c>
      <c r="D72" s="78"/>
      <c r="E72" s="78"/>
      <c r="F72" s="78"/>
      <c r="G72" s="75"/>
    </row>
    <row r="73" spans="1:7" ht="18.75" hidden="1">
      <c r="A73" s="79"/>
      <c r="B73" s="75"/>
      <c r="C73" s="75"/>
      <c r="D73" s="75"/>
      <c r="E73" s="75"/>
      <c r="F73" s="75"/>
      <c r="G73" s="75"/>
    </row>
    <row r="74" spans="1:7" ht="12.75" hidden="1">
      <c r="A74" s="78"/>
      <c r="B74" s="81"/>
      <c r="C74" s="81"/>
      <c r="D74" s="81"/>
      <c r="E74" s="81"/>
      <c r="F74" s="81"/>
      <c r="G74" s="81"/>
    </row>
    <row r="75" spans="1:7" ht="12.75" hidden="1">
      <c r="A75" s="78"/>
      <c r="B75" s="78"/>
      <c r="C75" s="78"/>
      <c r="D75" s="78"/>
      <c r="E75" s="78"/>
      <c r="F75" s="78"/>
      <c r="G75" s="78"/>
    </row>
    <row r="76" spans="1:7" ht="12.75" hidden="1">
      <c r="A76" s="78"/>
      <c r="B76" s="78"/>
      <c r="C76" s="78"/>
      <c r="D76" s="78"/>
      <c r="E76" s="78"/>
      <c r="F76" s="78"/>
      <c r="G76" s="78"/>
    </row>
    <row r="77" spans="1:7" ht="12.75" hidden="1">
      <c r="A77" s="78"/>
      <c r="B77" s="78"/>
      <c r="C77" s="78"/>
      <c r="D77" s="78"/>
      <c r="E77" s="78"/>
      <c r="F77" s="78"/>
      <c r="G77" s="78"/>
    </row>
    <row r="78" spans="1:7" ht="75" hidden="1">
      <c r="A78" s="78"/>
      <c r="B78" s="78"/>
      <c r="C78" s="78"/>
      <c r="D78" s="78"/>
      <c r="E78" s="82" t="s">
        <v>29</v>
      </c>
      <c r="F78" s="78"/>
      <c r="G78" s="78"/>
    </row>
    <row r="79" spans="1:7" ht="131.25" hidden="1">
      <c r="A79" s="78"/>
      <c r="B79" s="78"/>
      <c r="C79" s="78"/>
      <c r="D79" s="78"/>
      <c r="E79" s="82" t="s">
        <v>31</v>
      </c>
      <c r="F79" s="78"/>
      <c r="G79" s="78"/>
    </row>
    <row r="80" spans="1:7" ht="56.25" hidden="1">
      <c r="A80" s="78"/>
      <c r="B80" s="78"/>
      <c r="C80" s="78"/>
      <c r="D80" s="78"/>
      <c r="E80" s="83" t="s">
        <v>30</v>
      </c>
      <c r="F80" s="78"/>
      <c r="G80" s="78"/>
    </row>
    <row r="81" spans="1:7" ht="56.25" hidden="1">
      <c r="A81" s="78"/>
      <c r="B81" s="78"/>
      <c r="C81" s="78"/>
      <c r="D81" s="78"/>
      <c r="E81" s="83" t="s">
        <v>21</v>
      </c>
      <c r="F81" s="78"/>
      <c r="G81" s="78"/>
    </row>
    <row r="82" spans="1:7" ht="12.75" hidden="1">
      <c r="A82" s="78"/>
      <c r="B82" s="78"/>
      <c r="C82" s="78"/>
      <c r="D82" s="78"/>
      <c r="E82" s="78"/>
      <c r="F82" s="78"/>
      <c r="G82" s="78"/>
    </row>
    <row r="83" spans="1:7" ht="12.75" hidden="1">
      <c r="A83" s="78"/>
      <c r="B83" s="78"/>
      <c r="C83" s="78"/>
      <c r="D83" s="78"/>
      <c r="E83" s="78"/>
      <c r="F83" s="78"/>
      <c r="G83" s="78"/>
    </row>
    <row r="84" spans="1:7" ht="12.75" hidden="1">
      <c r="A84" s="78"/>
      <c r="B84" s="78"/>
      <c r="C84" s="78"/>
      <c r="D84" s="78"/>
      <c r="E84" s="78"/>
      <c r="F84" s="78"/>
      <c r="G84" s="78"/>
    </row>
    <row r="85" spans="1:7" ht="12.75" hidden="1">
      <c r="A85" s="78"/>
      <c r="B85" s="78"/>
      <c r="C85" s="78"/>
      <c r="D85" s="78"/>
      <c r="E85" s="78"/>
      <c r="F85" s="78"/>
      <c r="G85" s="78"/>
    </row>
    <row r="86" spans="1:7" ht="12.75" hidden="1">
      <c r="A86" s="78"/>
      <c r="B86" s="78"/>
      <c r="C86" s="78"/>
      <c r="D86" s="78"/>
      <c r="E86" s="78"/>
      <c r="F86" s="78"/>
      <c r="G86" s="78"/>
    </row>
    <row r="87" spans="1:7" ht="12.75" hidden="1">
      <c r="A87" s="78"/>
      <c r="B87" s="78"/>
      <c r="C87" s="78"/>
      <c r="D87" s="78"/>
      <c r="E87" s="78"/>
      <c r="F87" s="78"/>
      <c r="G87" s="78"/>
    </row>
    <row r="88" spans="1:7" ht="12.75" hidden="1">
      <c r="A88" s="78"/>
      <c r="B88" s="78"/>
      <c r="C88" s="78"/>
      <c r="D88" s="78"/>
      <c r="E88" s="78"/>
      <c r="F88" s="78"/>
      <c r="G88" s="78"/>
    </row>
    <row r="89" spans="1:7" ht="12.75" hidden="1">
      <c r="A89" s="78"/>
      <c r="B89" s="78"/>
      <c r="C89" s="78"/>
      <c r="D89" s="78"/>
      <c r="E89" s="78"/>
      <c r="F89" s="78"/>
      <c r="G89" s="78"/>
    </row>
    <row r="90" spans="1:7" ht="12.75" hidden="1">
      <c r="A90" s="78"/>
      <c r="B90" s="78"/>
      <c r="C90" s="78"/>
      <c r="D90" s="78"/>
      <c r="E90" s="78"/>
      <c r="F90" s="78"/>
      <c r="G90" s="78"/>
    </row>
    <row r="91" spans="1:7" ht="12.75" hidden="1">
      <c r="A91" s="78"/>
      <c r="B91" s="78"/>
      <c r="C91" s="78"/>
      <c r="D91" s="78"/>
      <c r="E91" s="78"/>
      <c r="F91" s="78"/>
      <c r="G91" s="78"/>
    </row>
    <row r="92" spans="1:7" ht="12.75" hidden="1">
      <c r="A92" s="78"/>
      <c r="B92" s="78"/>
      <c r="C92" s="78"/>
      <c r="D92" s="78"/>
      <c r="E92" s="78"/>
      <c r="F92" s="78"/>
      <c r="G92" s="78"/>
    </row>
    <row r="93" spans="1:7" ht="12.75" hidden="1">
      <c r="A93" s="78"/>
      <c r="B93" s="78"/>
      <c r="C93" s="78"/>
      <c r="D93" s="78"/>
      <c r="E93" s="78"/>
      <c r="F93" s="78"/>
      <c r="G93" s="78"/>
    </row>
    <row r="94" spans="1:7" ht="12.75" hidden="1">
      <c r="A94" s="78"/>
      <c r="B94" s="78"/>
      <c r="C94" s="78"/>
      <c r="D94" s="78"/>
      <c r="E94" s="78"/>
      <c r="F94" s="78"/>
      <c r="G94" s="78"/>
    </row>
    <row r="95" spans="1:7" ht="12.75" hidden="1">
      <c r="A95" s="78"/>
      <c r="B95" s="78"/>
      <c r="C95" s="78"/>
      <c r="D95" s="78"/>
      <c r="E95" s="78"/>
      <c r="F95" s="78"/>
      <c r="G95" s="78"/>
    </row>
    <row r="96" spans="1:7" ht="12.75" hidden="1">
      <c r="A96" s="78"/>
      <c r="B96" s="78"/>
      <c r="C96" s="78"/>
      <c r="D96" s="78"/>
      <c r="E96" s="78"/>
      <c r="F96" s="78"/>
      <c r="G96" s="78"/>
    </row>
    <row r="97" spans="1:7" ht="12.75" hidden="1">
      <c r="A97" s="78"/>
      <c r="B97" s="78"/>
      <c r="C97" s="78"/>
      <c r="D97" s="78"/>
      <c r="E97" s="78"/>
      <c r="F97" s="78"/>
      <c r="G97" s="78"/>
    </row>
    <row r="98" spans="1:7" ht="12.75" hidden="1">
      <c r="A98" s="78"/>
      <c r="B98" s="78"/>
      <c r="C98" s="78"/>
      <c r="D98" s="78"/>
      <c r="E98" s="78"/>
      <c r="F98" s="78"/>
      <c r="G98" s="78"/>
    </row>
    <row r="99" spans="1:7" ht="12.75" hidden="1">
      <c r="A99" s="78"/>
      <c r="B99" s="78"/>
      <c r="C99" s="78"/>
      <c r="D99" s="78"/>
      <c r="E99" s="78"/>
      <c r="F99" s="78"/>
      <c r="G99" s="78"/>
    </row>
    <row r="100" spans="1:7" ht="12.75" hidden="1">
      <c r="A100" s="78"/>
      <c r="B100" s="78"/>
      <c r="C100" s="78"/>
      <c r="D100" s="78"/>
      <c r="E100" s="78"/>
      <c r="F100" s="78"/>
      <c r="G100" s="78"/>
    </row>
    <row r="101" spans="1:7" ht="12.75" hidden="1">
      <c r="A101" s="78"/>
      <c r="B101" s="78"/>
      <c r="C101" s="78"/>
      <c r="D101" s="78"/>
      <c r="E101" s="78"/>
      <c r="F101" s="78"/>
      <c r="G101" s="78"/>
    </row>
    <row r="102" spans="1:7" ht="12.75" hidden="1">
      <c r="A102" s="78"/>
      <c r="B102" s="78"/>
      <c r="C102" s="78"/>
      <c r="D102" s="78"/>
      <c r="E102" s="78"/>
      <c r="F102" s="78"/>
      <c r="G102" s="78"/>
    </row>
    <row r="103" spans="1:7" ht="12.75" hidden="1">
      <c r="A103" s="78"/>
      <c r="B103" s="78"/>
      <c r="C103" s="78"/>
      <c r="D103" s="78"/>
      <c r="E103" s="78"/>
      <c r="F103" s="78"/>
      <c r="G103" s="78"/>
    </row>
    <row r="104" spans="1:7" ht="12.75" hidden="1">
      <c r="A104" s="78"/>
      <c r="B104" s="78"/>
      <c r="C104" s="78"/>
      <c r="D104" s="78"/>
      <c r="E104" s="78"/>
      <c r="F104" s="78"/>
      <c r="G104" s="78"/>
    </row>
    <row r="105" spans="1:7" ht="12.75" hidden="1">
      <c r="A105" s="78"/>
      <c r="B105" s="78"/>
      <c r="C105" s="78"/>
      <c r="D105" s="78"/>
      <c r="E105" s="78"/>
      <c r="F105" s="78"/>
      <c r="G105" s="78"/>
    </row>
    <row r="106" spans="1:7" ht="12.75" hidden="1">
      <c r="A106" s="78"/>
      <c r="B106" s="78"/>
      <c r="C106" s="78"/>
      <c r="D106" s="78"/>
      <c r="E106" s="78"/>
      <c r="F106" s="78"/>
      <c r="G106" s="78"/>
    </row>
    <row r="107" spans="1:7" ht="12.75" hidden="1">
      <c r="A107" s="78"/>
      <c r="B107" s="78"/>
      <c r="C107" s="78"/>
      <c r="D107" s="78"/>
      <c r="E107" s="78"/>
      <c r="F107" s="78"/>
      <c r="G107" s="78"/>
    </row>
    <row r="108" spans="1:7" ht="12.75" hidden="1">
      <c r="A108" s="78"/>
      <c r="B108" s="78"/>
      <c r="C108" s="78"/>
      <c r="D108" s="78"/>
      <c r="E108" s="78"/>
      <c r="F108" s="78"/>
      <c r="G108" s="78"/>
    </row>
    <row r="109" spans="1:7" ht="12.75" hidden="1">
      <c r="A109" s="78"/>
      <c r="B109" s="78"/>
      <c r="C109" s="78"/>
      <c r="D109" s="78"/>
      <c r="E109" s="78"/>
      <c r="F109" s="78"/>
      <c r="G109" s="78"/>
    </row>
    <row r="110" spans="1:7" ht="12.75" hidden="1">
      <c r="A110" s="78"/>
      <c r="B110" s="78"/>
      <c r="C110" s="78"/>
      <c r="D110" s="78"/>
      <c r="E110" s="78"/>
      <c r="F110" s="78"/>
      <c r="G110" s="78"/>
    </row>
    <row r="111" spans="1:7" ht="12.75" hidden="1">
      <c r="A111" s="78"/>
      <c r="B111" s="78"/>
      <c r="C111" s="78"/>
      <c r="D111" s="78"/>
      <c r="E111" s="78"/>
      <c r="F111" s="78"/>
      <c r="G111" s="78"/>
    </row>
    <row r="112" spans="1:7" ht="12.75" hidden="1">
      <c r="A112" s="78"/>
      <c r="B112" s="78"/>
      <c r="C112" s="78"/>
      <c r="D112" s="78"/>
      <c r="E112" s="78"/>
      <c r="F112" s="78"/>
      <c r="G112" s="78"/>
    </row>
    <row r="113" spans="1:7" ht="12.75" hidden="1">
      <c r="A113" s="78"/>
      <c r="B113" s="78"/>
      <c r="C113" s="78"/>
      <c r="D113" s="78"/>
      <c r="E113" s="78"/>
      <c r="F113" s="78"/>
      <c r="G113" s="78"/>
    </row>
    <row r="114" spans="1:7" ht="12.75">
      <c r="A114" s="78"/>
      <c r="B114" s="78"/>
      <c r="C114" s="78"/>
      <c r="D114" s="78"/>
      <c r="E114" s="78"/>
      <c r="F114" s="78"/>
      <c r="G114" s="78"/>
    </row>
    <row r="115" spans="1:7" ht="12.75">
      <c r="A115" s="78"/>
      <c r="B115" s="78"/>
      <c r="C115" s="78"/>
      <c r="D115" s="78"/>
      <c r="E115" s="78"/>
      <c r="F115" s="78"/>
      <c r="G115" s="78"/>
    </row>
    <row r="116" spans="1:7" ht="12.75">
      <c r="A116" s="78"/>
      <c r="B116" s="78"/>
      <c r="C116" s="78"/>
      <c r="D116" s="78"/>
      <c r="E116" s="78"/>
      <c r="F116" s="78"/>
      <c r="G116" s="78"/>
    </row>
    <row r="117" spans="1:7" ht="12.75">
      <c r="A117" s="78"/>
      <c r="B117" s="78"/>
      <c r="C117" s="78"/>
      <c r="D117" s="78"/>
      <c r="E117" s="78"/>
      <c r="F117" s="78"/>
      <c r="G117" s="78"/>
    </row>
    <row r="118" spans="1:7" ht="12.75">
      <c r="A118" s="78"/>
      <c r="B118" s="78"/>
      <c r="C118" s="78"/>
      <c r="D118" s="78"/>
      <c r="E118" s="78"/>
      <c r="F118" s="78"/>
      <c r="G118" s="78"/>
    </row>
    <row r="119" spans="1:7" ht="12.75">
      <c r="A119" s="78"/>
      <c r="B119" s="78"/>
      <c r="C119" s="78"/>
      <c r="D119" s="78"/>
      <c r="E119" s="78"/>
      <c r="F119" s="78"/>
      <c r="G119" s="78"/>
    </row>
    <row r="120" spans="1:7" ht="12.75">
      <c r="A120" s="78"/>
      <c r="B120" s="78"/>
      <c r="C120" s="78"/>
      <c r="D120" s="78"/>
      <c r="E120" s="78"/>
      <c r="F120" s="78"/>
      <c r="G120" s="78"/>
    </row>
    <row r="121" spans="1:7" ht="12.75">
      <c r="A121" s="78"/>
      <c r="B121" s="78"/>
      <c r="C121" s="78"/>
      <c r="D121" s="78"/>
      <c r="E121" s="78"/>
      <c r="F121" s="78"/>
      <c r="G121" s="78"/>
    </row>
    <row r="122" spans="1:7" ht="12.75">
      <c r="A122" s="78"/>
      <c r="B122" s="78"/>
      <c r="C122" s="78"/>
      <c r="D122" s="78"/>
      <c r="E122" s="78"/>
      <c r="F122" s="78"/>
      <c r="G122" s="78"/>
    </row>
    <row r="123" spans="1:7" ht="12.75">
      <c r="A123" s="78"/>
      <c r="B123" s="78"/>
      <c r="C123" s="78"/>
      <c r="D123" s="78"/>
      <c r="E123" s="78"/>
      <c r="F123" s="78"/>
      <c r="G123" s="78"/>
    </row>
    <row r="124" spans="1:7" ht="12.75">
      <c r="A124" s="78"/>
      <c r="B124" s="78"/>
      <c r="C124" s="78"/>
      <c r="D124" s="78"/>
      <c r="E124" s="78"/>
      <c r="F124" s="78"/>
      <c r="G124" s="78"/>
    </row>
    <row r="125" spans="1:7" ht="12.75">
      <c r="A125" s="78"/>
      <c r="B125" s="78"/>
      <c r="C125" s="78"/>
      <c r="D125" s="78"/>
      <c r="E125" s="78"/>
      <c r="F125" s="78"/>
      <c r="G125" s="78"/>
    </row>
    <row r="126" spans="1:7" ht="12.75">
      <c r="A126" s="78"/>
      <c r="B126" s="78"/>
      <c r="C126" s="78"/>
      <c r="D126" s="78"/>
      <c r="E126" s="78"/>
      <c r="F126" s="78"/>
      <c r="G126" s="78"/>
    </row>
    <row r="127" spans="1:7" ht="12.75">
      <c r="A127" s="78"/>
      <c r="B127" s="78"/>
      <c r="C127" s="78"/>
      <c r="D127" s="78"/>
      <c r="E127" s="78"/>
      <c r="F127" s="78"/>
      <c r="G127" s="78"/>
    </row>
    <row r="128" spans="1:7" ht="12.75">
      <c r="A128" s="78"/>
      <c r="B128" s="78"/>
      <c r="C128" s="78"/>
      <c r="D128" s="78"/>
      <c r="E128" s="78"/>
      <c r="F128" s="78"/>
      <c r="G128" s="78"/>
    </row>
    <row r="129" spans="1:7" ht="12.75">
      <c r="A129" s="78"/>
      <c r="B129" s="78"/>
      <c r="C129" s="78"/>
      <c r="D129" s="78"/>
      <c r="E129" s="78"/>
      <c r="F129" s="78"/>
      <c r="G129" s="78"/>
    </row>
    <row r="130" spans="1:7" ht="12.75">
      <c r="A130" s="78"/>
      <c r="B130" s="78"/>
      <c r="C130" s="78"/>
      <c r="D130" s="78"/>
      <c r="E130" s="78"/>
      <c r="F130" s="78"/>
      <c r="G130" s="78"/>
    </row>
    <row r="131" spans="1:7" ht="12.75">
      <c r="A131" s="78"/>
      <c r="B131" s="78"/>
      <c r="C131" s="78"/>
      <c r="D131" s="78"/>
      <c r="E131" s="78"/>
      <c r="F131" s="78"/>
      <c r="G131" s="78"/>
    </row>
    <row r="132" spans="1:7" ht="12.75">
      <c r="A132" s="78"/>
      <c r="B132" s="78"/>
      <c r="C132" s="78"/>
      <c r="D132" s="78"/>
      <c r="E132" s="78"/>
      <c r="F132" s="78"/>
      <c r="G132" s="78"/>
    </row>
    <row r="133" spans="1:7" ht="12.75">
      <c r="A133" s="78"/>
      <c r="B133" s="78"/>
      <c r="C133" s="78"/>
      <c r="D133" s="78"/>
      <c r="E133" s="78"/>
      <c r="F133" s="78"/>
      <c r="G133" s="78"/>
    </row>
    <row r="134" spans="1:7" ht="12.75">
      <c r="A134" s="78"/>
      <c r="B134" s="78"/>
      <c r="C134" s="78"/>
      <c r="D134" s="78"/>
      <c r="E134" s="78"/>
      <c r="F134" s="78"/>
      <c r="G134" s="78"/>
    </row>
    <row r="135" spans="1:7" ht="12.75">
      <c r="A135" s="78"/>
      <c r="B135" s="78"/>
      <c r="C135" s="78"/>
      <c r="D135" s="78"/>
      <c r="E135" s="78"/>
      <c r="F135" s="78"/>
      <c r="G135" s="78"/>
    </row>
    <row r="136" spans="1:7" ht="12.75">
      <c r="A136" s="78"/>
      <c r="B136" s="78"/>
      <c r="C136" s="78"/>
      <c r="D136" s="78"/>
      <c r="E136" s="78"/>
      <c r="F136" s="78"/>
      <c r="G136" s="78"/>
    </row>
    <row r="137" spans="1:7" ht="12.75">
      <c r="A137" s="78"/>
      <c r="B137" s="78"/>
      <c r="C137" s="78"/>
      <c r="D137" s="78"/>
      <c r="E137" s="78"/>
      <c r="F137" s="78"/>
      <c r="G137" s="78"/>
    </row>
    <row r="138" spans="1:7" ht="12.75">
      <c r="A138" s="78"/>
      <c r="B138" s="78"/>
      <c r="C138" s="78"/>
      <c r="D138" s="78"/>
      <c r="E138" s="78"/>
      <c r="F138" s="78"/>
      <c r="G138" s="78"/>
    </row>
    <row r="139" spans="1:7" ht="12.75">
      <c r="A139" s="78"/>
      <c r="B139" s="78"/>
      <c r="C139" s="78"/>
      <c r="D139" s="78"/>
      <c r="E139" s="78"/>
      <c r="F139" s="78"/>
      <c r="G139" s="78"/>
    </row>
    <row r="140" spans="1:7" ht="12.75">
      <c r="A140" s="78"/>
      <c r="B140" s="78"/>
      <c r="C140" s="78"/>
      <c r="D140" s="78"/>
      <c r="E140" s="78"/>
      <c r="F140" s="78"/>
      <c r="G140" s="78"/>
    </row>
    <row r="141" spans="1:7" ht="12.75">
      <c r="A141" s="78"/>
      <c r="B141" s="78"/>
      <c r="C141" s="78"/>
      <c r="D141" s="78"/>
      <c r="E141" s="78"/>
      <c r="F141" s="78"/>
      <c r="G141" s="78"/>
    </row>
    <row r="142" spans="1:7" ht="12.75">
      <c r="A142" s="78"/>
      <c r="B142" s="78"/>
      <c r="C142" s="78"/>
      <c r="D142" s="78"/>
      <c r="E142" s="78"/>
      <c r="F142" s="78"/>
      <c r="G142" s="78"/>
    </row>
    <row r="143" spans="1:7" ht="12.75">
      <c r="A143" s="78"/>
      <c r="B143" s="78"/>
      <c r="C143" s="78"/>
      <c r="D143" s="78"/>
      <c r="E143" s="78"/>
      <c r="F143" s="78"/>
      <c r="G143" s="78"/>
    </row>
    <row r="144" spans="1:7" ht="12.75">
      <c r="A144" s="78"/>
      <c r="B144" s="78"/>
      <c r="C144" s="78"/>
      <c r="D144" s="78"/>
      <c r="E144" s="78"/>
      <c r="F144" s="78"/>
      <c r="G144" s="78"/>
    </row>
    <row r="145" spans="1:7" ht="12.75">
      <c r="A145" s="78"/>
      <c r="B145" s="78"/>
      <c r="C145" s="78"/>
      <c r="D145" s="78"/>
      <c r="E145" s="78"/>
      <c r="F145" s="78"/>
      <c r="G145" s="78"/>
    </row>
    <row r="146" spans="1:7" ht="12.75">
      <c r="A146" s="78"/>
      <c r="B146" s="78"/>
      <c r="C146" s="78"/>
      <c r="D146" s="78"/>
      <c r="E146" s="78"/>
      <c r="F146" s="78"/>
      <c r="G146" s="78"/>
    </row>
    <row r="147" spans="1:7" ht="12.75">
      <c r="A147" s="78"/>
      <c r="B147" s="78"/>
      <c r="C147" s="78"/>
      <c r="D147" s="78"/>
      <c r="E147" s="78"/>
      <c r="F147" s="78"/>
      <c r="G147" s="78"/>
    </row>
    <row r="148" spans="1:7" ht="12.75">
      <c r="A148" s="78"/>
      <c r="B148" s="78"/>
      <c r="C148" s="78"/>
      <c r="D148" s="78"/>
      <c r="E148" s="78"/>
      <c r="F148" s="78"/>
      <c r="G148" s="78"/>
    </row>
    <row r="149" spans="1:7" ht="12.75">
      <c r="A149" s="78"/>
      <c r="B149" s="78"/>
      <c r="C149" s="78"/>
      <c r="D149" s="78"/>
      <c r="E149" s="78"/>
      <c r="F149" s="78"/>
      <c r="G149" s="78"/>
    </row>
    <row r="150" spans="1:7" ht="12.75">
      <c r="A150" s="78"/>
      <c r="B150" s="78"/>
      <c r="C150" s="78"/>
      <c r="D150" s="78"/>
      <c r="E150" s="78"/>
      <c r="F150" s="78"/>
      <c r="G150" s="78"/>
    </row>
    <row r="151" spans="1:7" ht="12.75">
      <c r="A151" s="78"/>
      <c r="B151" s="78"/>
      <c r="C151" s="78"/>
      <c r="D151" s="78"/>
      <c r="E151" s="78"/>
      <c r="F151" s="78"/>
      <c r="G151" s="78"/>
    </row>
    <row r="152" spans="1:7" ht="12.75">
      <c r="A152" s="78"/>
      <c r="B152" s="78"/>
      <c r="C152" s="78"/>
      <c r="D152" s="78"/>
      <c r="E152" s="78"/>
      <c r="F152" s="78"/>
      <c r="G152" s="78"/>
    </row>
    <row r="153" spans="1:7" ht="12.75">
      <c r="A153" s="78"/>
      <c r="B153" s="78"/>
      <c r="C153" s="78"/>
      <c r="D153" s="78"/>
      <c r="E153" s="78"/>
      <c r="F153" s="78"/>
      <c r="G153" s="78"/>
    </row>
    <row r="154" spans="1:7" ht="12.75">
      <c r="A154" s="78"/>
      <c r="B154" s="78"/>
      <c r="C154" s="78"/>
      <c r="D154" s="78"/>
      <c r="E154" s="78"/>
      <c r="F154" s="78"/>
      <c r="G154" s="78"/>
    </row>
    <row r="155" spans="1:7" ht="12.75">
      <c r="A155" s="78"/>
      <c r="B155" s="78"/>
      <c r="C155" s="78"/>
      <c r="D155" s="78"/>
      <c r="E155" s="78"/>
      <c r="F155" s="78"/>
      <c r="G155" s="78"/>
    </row>
    <row r="156" spans="1:7" ht="12.75">
      <c r="A156" s="78"/>
      <c r="B156" s="78"/>
      <c r="C156" s="78"/>
      <c r="D156" s="78"/>
      <c r="E156" s="78"/>
      <c r="F156" s="78"/>
      <c r="G156" s="78"/>
    </row>
    <row r="157" spans="1:7" ht="12.75">
      <c r="A157" s="78"/>
      <c r="B157" s="78"/>
      <c r="C157" s="78"/>
      <c r="D157" s="78"/>
      <c r="E157" s="78"/>
      <c r="F157" s="78"/>
      <c r="G157" s="78"/>
    </row>
    <row r="158" spans="1:7" ht="12.75">
      <c r="A158" s="78"/>
      <c r="B158" s="78"/>
      <c r="C158" s="78"/>
      <c r="D158" s="78"/>
      <c r="E158" s="78"/>
      <c r="F158" s="78"/>
      <c r="G158" s="78"/>
    </row>
    <row r="159" spans="1:7" ht="12.75">
      <c r="A159" s="78"/>
      <c r="B159" s="78"/>
      <c r="C159" s="78"/>
      <c r="D159" s="78"/>
      <c r="E159" s="78"/>
      <c r="F159" s="78"/>
      <c r="G159" s="78"/>
    </row>
    <row r="160" spans="1:7" ht="12.75">
      <c r="A160" s="78"/>
      <c r="B160" s="78"/>
      <c r="C160" s="78"/>
      <c r="D160" s="78"/>
      <c r="E160" s="78"/>
      <c r="F160" s="78"/>
      <c r="G160" s="78"/>
    </row>
    <row r="161" spans="1:7" ht="12.75">
      <c r="A161" s="78"/>
      <c r="B161" s="78"/>
      <c r="C161" s="78"/>
      <c r="D161" s="78"/>
      <c r="E161" s="78"/>
      <c r="F161" s="78"/>
      <c r="G161" s="78"/>
    </row>
    <row r="162" spans="1:7" ht="12.75">
      <c r="A162" s="78"/>
      <c r="B162" s="78"/>
      <c r="C162" s="78"/>
      <c r="D162" s="78"/>
      <c r="E162" s="78"/>
      <c r="F162" s="78"/>
      <c r="G162" s="78"/>
    </row>
    <row r="163" spans="1:7" ht="12.75">
      <c r="A163" s="78"/>
      <c r="B163" s="78"/>
      <c r="C163" s="78"/>
      <c r="D163" s="78"/>
      <c r="E163" s="78"/>
      <c r="F163" s="78"/>
      <c r="G163" s="78"/>
    </row>
    <row r="164" spans="1:7" ht="12.75">
      <c r="A164" s="78"/>
      <c r="B164" s="78"/>
      <c r="C164" s="78"/>
      <c r="D164" s="78"/>
      <c r="E164" s="78"/>
      <c r="F164" s="78"/>
      <c r="G164" s="78"/>
    </row>
    <row r="165" spans="1:7" ht="12.75">
      <c r="A165" s="78"/>
      <c r="B165" s="78"/>
      <c r="C165" s="78"/>
      <c r="D165" s="78"/>
      <c r="E165" s="78"/>
      <c r="F165" s="78"/>
      <c r="G165" s="78"/>
    </row>
    <row r="166" spans="1:7" ht="12.75">
      <c r="A166" s="78"/>
      <c r="B166" s="78"/>
      <c r="C166" s="78"/>
      <c r="D166" s="78"/>
      <c r="E166" s="78"/>
      <c r="F166" s="78"/>
      <c r="G166" s="78"/>
    </row>
    <row r="167" spans="1:7" ht="12.75">
      <c r="A167" s="78"/>
      <c r="B167" s="78"/>
      <c r="C167" s="78"/>
      <c r="D167" s="78"/>
      <c r="E167" s="78"/>
      <c r="F167" s="78"/>
      <c r="G167" s="78"/>
    </row>
    <row r="168" spans="1:7" ht="12.75">
      <c r="A168" s="78"/>
      <c r="B168" s="78"/>
      <c r="C168" s="78"/>
      <c r="D168" s="78"/>
      <c r="E168" s="78"/>
      <c r="F168" s="78"/>
      <c r="G168" s="78"/>
    </row>
    <row r="169" spans="1:7" ht="12.75">
      <c r="A169" s="78"/>
      <c r="B169" s="78"/>
      <c r="C169" s="78"/>
      <c r="D169" s="78"/>
      <c r="E169" s="78"/>
      <c r="F169" s="78"/>
      <c r="G169" s="78"/>
    </row>
    <row r="170" spans="1:7" ht="12.75">
      <c r="A170" s="78"/>
      <c r="B170" s="78"/>
      <c r="C170" s="78"/>
      <c r="D170" s="78"/>
      <c r="E170" s="78"/>
      <c r="F170" s="78"/>
      <c r="G170" s="78"/>
    </row>
    <row r="171" spans="1:7" ht="12.75">
      <c r="A171" s="78"/>
      <c r="B171" s="78"/>
      <c r="C171" s="78"/>
      <c r="D171" s="78"/>
      <c r="E171" s="78"/>
      <c r="F171" s="78"/>
      <c r="G171" s="78"/>
    </row>
    <row r="172" spans="1:7" ht="12.75">
      <c r="A172" s="78"/>
      <c r="B172" s="78"/>
      <c r="C172" s="78"/>
      <c r="D172" s="78"/>
      <c r="E172" s="78"/>
      <c r="F172" s="78"/>
      <c r="G172" s="78"/>
    </row>
    <row r="173" spans="1:7" ht="12.75">
      <c r="A173" s="78"/>
      <c r="B173" s="78"/>
      <c r="C173" s="78"/>
      <c r="D173" s="78"/>
      <c r="E173" s="78"/>
      <c r="F173" s="78"/>
      <c r="G173" s="78"/>
    </row>
    <row r="174" spans="1:7" ht="12.75">
      <c r="A174" s="78"/>
      <c r="B174" s="78"/>
      <c r="C174" s="78"/>
      <c r="D174" s="78"/>
      <c r="E174" s="78"/>
      <c r="F174" s="78"/>
      <c r="G174" s="78"/>
    </row>
    <row r="175" spans="1:7" ht="12.75">
      <c r="A175" s="78"/>
      <c r="B175" s="78"/>
      <c r="C175" s="78"/>
      <c r="D175" s="78"/>
      <c r="E175" s="78"/>
      <c r="F175" s="78"/>
      <c r="G175" s="78"/>
    </row>
    <row r="176" spans="1:7" ht="12.75">
      <c r="A176" s="78"/>
      <c r="B176" s="78"/>
      <c r="C176" s="78"/>
      <c r="D176" s="78"/>
      <c r="E176" s="78"/>
      <c r="F176" s="78"/>
      <c r="G176" s="78"/>
    </row>
    <row r="177" spans="1:7" ht="12.75">
      <c r="A177" s="78"/>
      <c r="B177" s="78"/>
      <c r="C177" s="78"/>
      <c r="D177" s="78"/>
      <c r="E177" s="78"/>
      <c r="F177" s="78"/>
      <c r="G177" s="78"/>
    </row>
    <row r="178" spans="1:7" ht="12.75">
      <c r="A178" s="78"/>
      <c r="B178" s="78"/>
      <c r="C178" s="78"/>
      <c r="D178" s="78"/>
      <c r="E178" s="78"/>
      <c r="F178" s="78"/>
      <c r="G178" s="78"/>
    </row>
    <row r="179" spans="1:7" ht="12.75">
      <c r="A179" s="78"/>
      <c r="B179" s="78"/>
      <c r="C179" s="78"/>
      <c r="D179" s="78"/>
      <c r="E179" s="78"/>
      <c r="F179" s="78"/>
      <c r="G179" s="78"/>
    </row>
    <row r="180" spans="1:7" ht="12.75">
      <c r="A180" s="78"/>
      <c r="B180" s="78"/>
      <c r="C180" s="78"/>
      <c r="D180" s="78"/>
      <c r="E180" s="78"/>
      <c r="F180" s="78"/>
      <c r="G180" s="78"/>
    </row>
    <row r="181" spans="1:7" ht="12.75">
      <c r="A181" s="78"/>
      <c r="B181" s="78"/>
      <c r="C181" s="78"/>
      <c r="D181" s="78"/>
      <c r="E181" s="78"/>
      <c r="F181" s="78"/>
      <c r="G181" s="78"/>
    </row>
    <row r="182" spans="1:7" ht="12.75">
      <c r="A182" s="78"/>
      <c r="B182" s="78"/>
      <c r="C182" s="78"/>
      <c r="D182" s="78"/>
      <c r="E182" s="78"/>
      <c r="F182" s="78"/>
      <c r="G182" s="78"/>
    </row>
    <row r="183" spans="1:7" ht="12.75">
      <c r="A183" s="78"/>
      <c r="B183" s="78"/>
      <c r="C183" s="78"/>
      <c r="D183" s="78"/>
      <c r="E183" s="78"/>
      <c r="F183" s="78"/>
      <c r="G183" s="78"/>
    </row>
    <row r="184" spans="1:7" ht="12.75">
      <c r="A184" s="78"/>
      <c r="B184" s="78"/>
      <c r="C184" s="78"/>
      <c r="D184" s="78"/>
      <c r="E184" s="78"/>
      <c r="F184" s="78"/>
      <c r="G184" s="78"/>
    </row>
    <row r="185" spans="1:7" ht="12.75">
      <c r="A185" s="78"/>
      <c r="B185" s="78"/>
      <c r="C185" s="78"/>
      <c r="D185" s="78"/>
      <c r="E185" s="78"/>
      <c r="F185" s="78"/>
      <c r="G185" s="78"/>
    </row>
    <row r="186" spans="1:7" ht="12.75">
      <c r="A186" s="78"/>
      <c r="B186" s="78"/>
      <c r="C186" s="78"/>
      <c r="D186" s="78"/>
      <c r="E186" s="78"/>
      <c r="F186" s="78"/>
      <c r="G186" s="78"/>
    </row>
    <row r="187" spans="1:7" ht="12.75">
      <c r="A187" s="78"/>
      <c r="B187" s="78"/>
      <c r="C187" s="78"/>
      <c r="D187" s="78"/>
      <c r="E187" s="78"/>
      <c r="F187" s="78"/>
      <c r="G187" s="78"/>
    </row>
    <row r="188" spans="1:7" ht="12.75">
      <c r="A188" s="78"/>
      <c r="B188" s="78"/>
      <c r="C188" s="78"/>
      <c r="D188" s="78"/>
      <c r="E188" s="78"/>
      <c r="F188" s="78"/>
      <c r="G188" s="78"/>
    </row>
    <row r="189" spans="1:7" ht="12.75">
      <c r="A189" s="78"/>
      <c r="B189" s="78"/>
      <c r="C189" s="78"/>
      <c r="D189" s="78"/>
      <c r="E189" s="78"/>
      <c r="F189" s="78"/>
      <c r="G189" s="78"/>
    </row>
    <row r="190" spans="1:7" ht="12.75">
      <c r="A190" s="78"/>
      <c r="B190" s="78"/>
      <c r="C190" s="78"/>
      <c r="D190" s="78"/>
      <c r="E190" s="78"/>
      <c r="F190" s="78"/>
      <c r="G190" s="78"/>
    </row>
    <row r="191" spans="1:7" ht="12.75">
      <c r="A191" s="78"/>
      <c r="B191" s="78"/>
      <c r="C191" s="78"/>
      <c r="D191" s="78"/>
      <c r="E191" s="78"/>
      <c r="F191" s="78"/>
      <c r="G191" s="78"/>
    </row>
    <row r="192" spans="1:7" ht="12.75">
      <c r="A192" s="78"/>
      <c r="B192" s="78"/>
      <c r="C192" s="78"/>
      <c r="D192" s="78"/>
      <c r="E192" s="78"/>
      <c r="F192" s="78"/>
      <c r="G192" s="78"/>
    </row>
    <row r="193" spans="1:7" ht="12.75">
      <c r="A193" s="78"/>
      <c r="B193" s="78"/>
      <c r="C193" s="78"/>
      <c r="D193" s="78"/>
      <c r="E193" s="78"/>
      <c r="F193" s="78"/>
      <c r="G193" s="78"/>
    </row>
    <row r="194" spans="1:7" ht="12.75">
      <c r="A194" s="78"/>
      <c r="B194" s="78"/>
      <c r="C194" s="78"/>
      <c r="D194" s="78"/>
      <c r="E194" s="78"/>
      <c r="F194" s="78"/>
      <c r="G194" s="78"/>
    </row>
    <row r="195" spans="1:7" ht="12.75">
      <c r="A195" s="78"/>
      <c r="B195" s="78"/>
      <c r="C195" s="78"/>
      <c r="D195" s="78"/>
      <c r="E195" s="78"/>
      <c r="F195" s="78"/>
      <c r="G195" s="78"/>
    </row>
    <row r="196" spans="1:7" ht="12.75">
      <c r="A196" s="78"/>
      <c r="B196" s="78"/>
      <c r="C196" s="78"/>
      <c r="D196" s="78"/>
      <c r="E196" s="78"/>
      <c r="F196" s="78"/>
      <c r="G196" s="78"/>
    </row>
    <row r="197" spans="1:7" ht="12.75">
      <c r="A197" s="78"/>
      <c r="B197" s="78"/>
      <c r="C197" s="78"/>
      <c r="D197" s="78"/>
      <c r="E197" s="78"/>
      <c r="F197" s="78"/>
      <c r="G197" s="78"/>
    </row>
    <row r="198" spans="1:7" ht="12.75">
      <c r="A198" s="78"/>
      <c r="B198" s="78"/>
      <c r="C198" s="78"/>
      <c r="D198" s="78"/>
      <c r="E198" s="78"/>
      <c r="F198" s="78"/>
      <c r="G198" s="78"/>
    </row>
    <row r="199" spans="1:7" ht="12.75">
      <c r="A199" s="78"/>
      <c r="B199" s="78"/>
      <c r="C199" s="78"/>
      <c r="D199" s="78"/>
      <c r="E199" s="78"/>
      <c r="F199" s="78"/>
      <c r="G199" s="78"/>
    </row>
    <row r="200" spans="1:7" ht="12.75">
      <c r="A200" s="78"/>
      <c r="B200" s="78"/>
      <c r="C200" s="78"/>
      <c r="D200" s="78"/>
      <c r="E200" s="78"/>
      <c r="F200" s="78"/>
      <c r="G200" s="78"/>
    </row>
    <row r="201" spans="1:7" ht="12.75">
      <c r="A201" s="78"/>
      <c r="B201" s="78"/>
      <c r="C201" s="78"/>
      <c r="D201" s="78"/>
      <c r="E201" s="78"/>
      <c r="F201" s="78"/>
      <c r="G201" s="78"/>
    </row>
    <row r="202" spans="1:7" ht="12.75">
      <c r="A202" s="78"/>
      <c r="B202" s="78"/>
      <c r="C202" s="78"/>
      <c r="D202" s="78"/>
      <c r="E202" s="78"/>
      <c r="F202" s="78"/>
      <c r="G202" s="78"/>
    </row>
    <row r="203" spans="1:7" ht="12.75">
      <c r="A203" s="78"/>
      <c r="B203" s="78"/>
      <c r="C203" s="78"/>
      <c r="D203" s="78"/>
      <c r="E203" s="78"/>
      <c r="F203" s="78"/>
      <c r="G203" s="78"/>
    </row>
    <row r="204" spans="1:7" ht="12.75">
      <c r="A204" s="78"/>
      <c r="B204" s="78"/>
      <c r="C204" s="78"/>
      <c r="D204" s="78"/>
      <c r="E204" s="78"/>
      <c r="F204" s="78"/>
      <c r="G204" s="78"/>
    </row>
    <row r="205" spans="1:7" ht="12.75">
      <c r="A205" s="78"/>
      <c r="B205" s="78"/>
      <c r="C205" s="78"/>
      <c r="D205" s="78"/>
      <c r="E205" s="78"/>
      <c r="F205" s="78"/>
      <c r="G205" s="78"/>
    </row>
    <row r="206" spans="1:7" ht="12.75">
      <c r="A206" s="78"/>
      <c r="B206" s="78"/>
      <c r="C206" s="78"/>
      <c r="D206" s="78"/>
      <c r="E206" s="78"/>
      <c r="F206" s="78"/>
      <c r="G206" s="78"/>
    </row>
    <row r="207" spans="1:7" ht="12.75">
      <c r="A207" s="78"/>
      <c r="B207" s="78"/>
      <c r="C207" s="78"/>
      <c r="D207" s="78"/>
      <c r="E207" s="78"/>
      <c r="F207" s="78"/>
      <c r="G207" s="78"/>
    </row>
    <row r="208" spans="1:7" ht="12.75">
      <c r="A208" s="78"/>
      <c r="B208" s="78"/>
      <c r="C208" s="78"/>
      <c r="D208" s="78"/>
      <c r="E208" s="78"/>
      <c r="F208" s="78"/>
      <c r="G208" s="78"/>
    </row>
    <row r="209" spans="1:7" ht="12.75">
      <c r="A209" s="78"/>
      <c r="B209" s="78"/>
      <c r="C209" s="78"/>
      <c r="D209" s="78"/>
      <c r="E209" s="78"/>
      <c r="F209" s="78"/>
      <c r="G209" s="78"/>
    </row>
    <row r="210" spans="1:7" ht="12.75">
      <c r="A210" s="78"/>
      <c r="B210" s="78"/>
      <c r="C210" s="78"/>
      <c r="D210" s="78"/>
      <c r="E210" s="78"/>
      <c r="F210" s="78"/>
      <c r="G210" s="78"/>
    </row>
    <row r="211" spans="1:7" ht="12.75">
      <c r="A211" s="78"/>
      <c r="B211" s="78"/>
      <c r="C211" s="78"/>
      <c r="D211" s="78"/>
      <c r="E211" s="78"/>
      <c r="F211" s="78"/>
      <c r="G211" s="78"/>
    </row>
    <row r="212" spans="1:7" ht="12.75">
      <c r="A212" s="78"/>
      <c r="B212" s="78"/>
      <c r="C212" s="78"/>
      <c r="D212" s="78"/>
      <c r="E212" s="78"/>
      <c r="F212" s="78"/>
      <c r="G212" s="78"/>
    </row>
    <row r="213" spans="1:7" ht="12.75">
      <c r="A213" s="78"/>
      <c r="B213" s="78"/>
      <c r="C213" s="78"/>
      <c r="D213" s="78"/>
      <c r="E213" s="78"/>
      <c r="F213" s="78"/>
      <c r="G213" s="78"/>
    </row>
    <row r="214" spans="1:7" ht="12.75">
      <c r="A214" s="78"/>
      <c r="B214" s="78"/>
      <c r="C214" s="78"/>
      <c r="D214" s="78"/>
      <c r="E214" s="78"/>
      <c r="F214" s="78"/>
      <c r="G214" s="78"/>
    </row>
    <row r="215" spans="1:7" ht="12.75">
      <c r="A215" s="78"/>
      <c r="B215" s="78"/>
      <c r="C215" s="78"/>
      <c r="D215" s="78"/>
      <c r="E215" s="78"/>
      <c r="F215" s="78"/>
      <c r="G215" s="78"/>
    </row>
    <row r="216" spans="1:7" ht="12.75">
      <c r="A216" s="78"/>
      <c r="B216" s="78"/>
      <c r="C216" s="78"/>
      <c r="D216" s="78"/>
      <c r="E216" s="78"/>
      <c r="F216" s="78"/>
      <c r="G216" s="78"/>
    </row>
    <row r="217" spans="1:7" ht="12.75">
      <c r="A217" s="78"/>
      <c r="B217" s="78"/>
      <c r="C217" s="78"/>
      <c r="D217" s="78"/>
      <c r="E217" s="78"/>
      <c r="F217" s="78"/>
      <c r="G217" s="78"/>
    </row>
    <row r="218" spans="1:7" ht="12.75">
      <c r="A218" s="78"/>
      <c r="B218" s="78"/>
      <c r="C218" s="78"/>
      <c r="D218" s="78"/>
      <c r="E218" s="78"/>
      <c r="F218" s="78"/>
      <c r="G218" s="78"/>
    </row>
    <row r="219" spans="1:7" ht="12.75">
      <c r="A219" s="78"/>
      <c r="B219" s="78"/>
      <c r="C219" s="78"/>
      <c r="D219" s="78"/>
      <c r="E219" s="78"/>
      <c r="F219" s="78"/>
      <c r="G219" s="78"/>
    </row>
    <row r="220" spans="1:7" ht="12.75">
      <c r="A220" s="78"/>
      <c r="B220" s="78"/>
      <c r="C220" s="78"/>
      <c r="D220" s="78"/>
      <c r="E220" s="78"/>
      <c r="F220" s="78"/>
      <c r="G220" s="78"/>
    </row>
    <row r="221" spans="1:7" ht="12.75">
      <c r="A221" s="78"/>
      <c r="B221" s="78"/>
      <c r="C221" s="78"/>
      <c r="D221" s="78"/>
      <c r="E221" s="78"/>
      <c r="F221" s="78"/>
      <c r="G221" s="78"/>
    </row>
    <row r="222" spans="1:7" ht="12.75">
      <c r="A222" s="78"/>
      <c r="B222" s="78"/>
      <c r="C222" s="78"/>
      <c r="D222" s="78"/>
      <c r="E222" s="78"/>
      <c r="F222" s="78"/>
      <c r="G222" s="78"/>
    </row>
    <row r="223" spans="1:7" ht="12.75">
      <c r="A223" s="78"/>
      <c r="B223" s="78"/>
      <c r="C223" s="78"/>
      <c r="D223" s="78"/>
      <c r="E223" s="78"/>
      <c r="F223" s="78"/>
      <c r="G223" s="78"/>
    </row>
    <row r="224" spans="1:7" ht="12.75">
      <c r="A224" s="78"/>
      <c r="B224" s="78"/>
      <c r="C224" s="78"/>
      <c r="D224" s="78"/>
      <c r="E224" s="78"/>
      <c r="F224" s="78"/>
      <c r="G224" s="78"/>
    </row>
    <row r="225" spans="1:7" ht="12.75">
      <c r="A225" s="78"/>
      <c r="B225" s="78"/>
      <c r="C225" s="78"/>
      <c r="D225" s="78"/>
      <c r="E225" s="78"/>
      <c r="F225" s="78"/>
      <c r="G225" s="78"/>
    </row>
    <row r="226" spans="1:7" ht="12.75">
      <c r="A226" s="78"/>
      <c r="B226" s="78"/>
      <c r="C226" s="78"/>
      <c r="D226" s="78"/>
      <c r="E226" s="78"/>
      <c r="F226" s="78"/>
      <c r="G226" s="78"/>
    </row>
    <row r="227" spans="1:7" ht="12.75">
      <c r="A227" s="78"/>
      <c r="B227" s="78"/>
      <c r="C227" s="78"/>
      <c r="D227" s="78"/>
      <c r="E227" s="78"/>
      <c r="F227" s="78"/>
      <c r="G227" s="78"/>
    </row>
    <row r="228" spans="1:7" ht="12.75">
      <c r="A228" s="78"/>
      <c r="B228" s="78"/>
      <c r="C228" s="78"/>
      <c r="D228" s="78"/>
      <c r="E228" s="78"/>
      <c r="F228" s="78"/>
      <c r="G228" s="78"/>
    </row>
    <row r="229" spans="1:7" ht="12.75">
      <c r="A229" s="78"/>
      <c r="B229" s="78"/>
      <c r="C229" s="78"/>
      <c r="D229" s="78"/>
      <c r="E229" s="78"/>
      <c r="F229" s="78"/>
      <c r="G229" s="78"/>
    </row>
    <row r="230" spans="1:7" ht="12.75">
      <c r="A230" s="78"/>
      <c r="B230" s="78"/>
      <c r="C230" s="78"/>
      <c r="D230" s="78"/>
      <c r="E230" s="78"/>
      <c r="F230" s="78"/>
      <c r="G230" s="78"/>
    </row>
    <row r="231" spans="1:7" ht="12.75">
      <c r="A231" s="78"/>
      <c r="B231" s="78"/>
      <c r="C231" s="78"/>
      <c r="D231" s="78"/>
      <c r="E231" s="78"/>
      <c r="F231" s="78"/>
      <c r="G231" s="78"/>
    </row>
    <row r="232" spans="1:7" ht="12.75">
      <c r="A232" s="78"/>
      <c r="B232" s="78"/>
      <c r="C232" s="78"/>
      <c r="D232" s="78"/>
      <c r="E232" s="78"/>
      <c r="F232" s="78"/>
      <c r="G232" s="78"/>
    </row>
    <row r="233" spans="1:7" ht="12.75">
      <c r="A233" s="78"/>
      <c r="B233" s="78"/>
      <c r="C233" s="78"/>
      <c r="D233" s="78"/>
      <c r="E233" s="78"/>
      <c r="F233" s="78"/>
      <c r="G233" s="78"/>
    </row>
    <row r="234" spans="1:7" ht="12.75">
      <c r="A234" s="78"/>
      <c r="B234" s="78"/>
      <c r="C234" s="78"/>
      <c r="D234" s="78"/>
      <c r="E234" s="78"/>
      <c r="F234" s="78"/>
      <c r="G234" s="78"/>
    </row>
    <row r="235" spans="1:7" ht="12.75">
      <c r="A235" s="78"/>
      <c r="B235" s="78"/>
      <c r="C235" s="78"/>
      <c r="D235" s="78"/>
      <c r="E235" s="78"/>
      <c r="F235" s="78"/>
      <c r="G235" s="78"/>
    </row>
    <row r="236" spans="1:7" ht="12.75">
      <c r="A236" s="78"/>
      <c r="B236" s="78"/>
      <c r="C236" s="78"/>
      <c r="D236" s="78"/>
      <c r="E236" s="78"/>
      <c r="F236" s="78"/>
      <c r="G236" s="78"/>
    </row>
    <row r="237" spans="1:7" ht="12.75">
      <c r="A237" s="78"/>
      <c r="B237" s="78"/>
      <c r="C237" s="78"/>
      <c r="D237" s="78"/>
      <c r="E237" s="78"/>
      <c r="F237" s="78"/>
      <c r="G237" s="78"/>
    </row>
    <row r="238" spans="1:7" ht="12.75">
      <c r="A238" s="78"/>
      <c r="B238" s="78"/>
      <c r="C238" s="78"/>
      <c r="D238" s="78"/>
      <c r="E238" s="78"/>
      <c r="F238" s="78"/>
      <c r="G238" s="78"/>
    </row>
    <row r="239" spans="1:7" ht="12.75">
      <c r="A239" s="78"/>
      <c r="B239" s="78"/>
      <c r="C239" s="78"/>
      <c r="D239" s="78"/>
      <c r="E239" s="78"/>
      <c r="F239" s="78"/>
      <c r="G239" s="78"/>
    </row>
    <row r="240" spans="1:7" ht="12.75">
      <c r="A240" s="78"/>
      <c r="B240" s="78"/>
      <c r="C240" s="78"/>
      <c r="D240" s="78"/>
      <c r="E240" s="78"/>
      <c r="F240" s="78"/>
      <c r="G240" s="78"/>
    </row>
    <row r="241" spans="1:7" ht="12.75">
      <c r="A241" s="78"/>
      <c r="B241" s="78"/>
      <c r="C241" s="78"/>
      <c r="D241" s="78"/>
      <c r="E241" s="78"/>
      <c r="F241" s="78"/>
      <c r="G241" s="78"/>
    </row>
    <row r="242" spans="1:7" ht="12.75">
      <c r="A242" s="78"/>
      <c r="B242" s="78"/>
      <c r="C242" s="78"/>
      <c r="D242" s="78"/>
      <c r="E242" s="78"/>
      <c r="F242" s="78"/>
      <c r="G242" s="78"/>
    </row>
    <row r="243" spans="1:7" ht="12.75">
      <c r="A243" s="78"/>
      <c r="B243" s="78"/>
      <c r="C243" s="78"/>
      <c r="D243" s="78"/>
      <c r="E243" s="78"/>
      <c r="F243" s="78"/>
      <c r="G243" s="78"/>
    </row>
    <row r="244" spans="1:7" ht="12.75">
      <c r="A244" s="78"/>
      <c r="B244" s="78"/>
      <c r="C244" s="78"/>
      <c r="D244" s="78"/>
      <c r="E244" s="78"/>
      <c r="F244" s="78"/>
      <c r="G244" s="78"/>
    </row>
    <row r="245" spans="1:7" ht="12.75">
      <c r="A245" s="78"/>
      <c r="B245" s="78"/>
      <c r="C245" s="78"/>
      <c r="D245" s="78"/>
      <c r="E245" s="78"/>
      <c r="F245" s="78"/>
      <c r="G245" s="78"/>
    </row>
    <row r="246" spans="1:7" ht="12.75">
      <c r="A246" s="78"/>
      <c r="B246" s="78"/>
      <c r="C246" s="78"/>
      <c r="D246" s="78"/>
      <c r="E246" s="78"/>
      <c r="F246" s="78"/>
      <c r="G246" s="78"/>
    </row>
    <row r="247" spans="1:7" ht="12.75">
      <c r="A247" s="78"/>
      <c r="B247" s="78"/>
      <c r="C247" s="78"/>
      <c r="D247" s="78"/>
      <c r="E247" s="78"/>
      <c r="F247" s="78"/>
      <c r="G247" s="78"/>
    </row>
    <row r="248" spans="1:7" ht="12.75">
      <c r="A248" s="78"/>
      <c r="B248" s="78"/>
      <c r="C248" s="78"/>
      <c r="D248" s="78"/>
      <c r="E248" s="78"/>
      <c r="F248" s="78"/>
      <c r="G248" s="78"/>
    </row>
    <row r="249" spans="1:7" ht="12.75">
      <c r="A249" s="78"/>
      <c r="B249" s="78"/>
      <c r="C249" s="78"/>
      <c r="D249" s="78"/>
      <c r="E249" s="78"/>
      <c r="F249" s="78"/>
      <c r="G249" s="78"/>
    </row>
    <row r="250" spans="1:7" ht="12.75">
      <c r="A250" s="78"/>
      <c r="B250" s="78"/>
      <c r="C250" s="78"/>
      <c r="D250" s="78"/>
      <c r="E250" s="78"/>
      <c r="F250" s="78"/>
      <c r="G250" s="78"/>
    </row>
    <row r="251" spans="1:7" ht="12.75">
      <c r="A251" s="78"/>
      <c r="B251" s="78"/>
      <c r="C251" s="78"/>
      <c r="D251" s="78"/>
      <c r="E251" s="78"/>
      <c r="F251" s="78"/>
      <c r="G251" s="78"/>
    </row>
    <row r="252" spans="1:7" ht="12.75">
      <c r="A252" s="78"/>
      <c r="B252" s="78"/>
      <c r="C252" s="78"/>
      <c r="D252" s="78"/>
      <c r="E252" s="78"/>
      <c r="F252" s="78"/>
      <c r="G252" s="78"/>
    </row>
    <row r="253" spans="1:7" ht="12.75">
      <c r="A253" s="78"/>
      <c r="B253" s="78"/>
      <c r="C253" s="78"/>
      <c r="D253" s="78"/>
      <c r="E253" s="78"/>
      <c r="F253" s="78"/>
      <c r="G253" s="78"/>
    </row>
    <row r="254" spans="1:7" ht="12.75">
      <c r="A254" s="78"/>
      <c r="B254" s="78"/>
      <c r="C254" s="78"/>
      <c r="D254" s="78"/>
      <c r="E254" s="78"/>
      <c r="F254" s="78"/>
      <c r="G254" s="78"/>
    </row>
    <row r="255" spans="1:7" ht="12.75">
      <c r="A255" s="78"/>
      <c r="B255" s="78"/>
      <c r="C255" s="78"/>
      <c r="D255" s="78"/>
      <c r="E255" s="78"/>
      <c r="F255" s="78"/>
      <c r="G255" s="78"/>
    </row>
    <row r="256" spans="1:7" ht="12.75">
      <c r="A256" s="78"/>
      <c r="B256" s="78"/>
      <c r="C256" s="78"/>
      <c r="D256" s="78"/>
      <c r="E256" s="78"/>
      <c r="F256" s="78"/>
      <c r="G256" s="78"/>
    </row>
    <row r="257" spans="1:7" ht="12.75">
      <c r="A257" s="78"/>
      <c r="B257" s="78"/>
      <c r="C257" s="78"/>
      <c r="D257" s="78"/>
      <c r="E257" s="78"/>
      <c r="F257" s="78"/>
      <c r="G257" s="78"/>
    </row>
    <row r="258" spans="1:7" ht="12.75">
      <c r="A258" s="78"/>
      <c r="B258" s="78"/>
      <c r="C258" s="78"/>
      <c r="D258" s="78"/>
      <c r="E258" s="78"/>
      <c r="F258" s="78"/>
      <c r="G258" s="78"/>
    </row>
    <row r="259" spans="1:7" ht="12.75">
      <c r="A259" s="78"/>
      <c r="B259" s="78"/>
      <c r="C259" s="78"/>
      <c r="D259" s="78"/>
      <c r="E259" s="78"/>
      <c r="F259" s="78"/>
      <c r="G259" s="78"/>
    </row>
    <row r="260" spans="1:7" ht="12.75">
      <c r="A260" s="78"/>
      <c r="B260" s="78"/>
      <c r="C260" s="78"/>
      <c r="D260" s="78"/>
      <c r="E260" s="78"/>
      <c r="F260" s="78"/>
      <c r="G260" s="78"/>
    </row>
    <row r="261" spans="1:7" ht="12.75">
      <c r="A261" s="78"/>
      <c r="B261" s="78"/>
      <c r="C261" s="78"/>
      <c r="D261" s="78"/>
      <c r="E261" s="78"/>
      <c r="F261" s="78"/>
      <c r="G261" s="78"/>
    </row>
    <row r="262" spans="1:7" ht="12.75">
      <c r="A262" s="78"/>
      <c r="B262" s="78"/>
      <c r="C262" s="78"/>
      <c r="D262" s="78"/>
      <c r="E262" s="78"/>
      <c r="F262" s="78"/>
      <c r="G262" s="78"/>
    </row>
    <row r="263" spans="1:7" ht="12.75">
      <c r="A263" s="78"/>
      <c r="B263" s="78"/>
      <c r="C263" s="78"/>
      <c r="D263" s="78"/>
      <c r="E263" s="78"/>
      <c r="F263" s="78"/>
      <c r="G263" s="78"/>
    </row>
    <row r="264" spans="1:7" ht="12.75">
      <c r="A264" s="78"/>
      <c r="B264" s="78"/>
      <c r="C264" s="78"/>
      <c r="D264" s="78"/>
      <c r="E264" s="78"/>
      <c r="F264" s="78"/>
      <c r="G264" s="78"/>
    </row>
    <row r="265" spans="1:7" ht="12.75">
      <c r="A265" s="78"/>
      <c r="B265" s="78"/>
      <c r="C265" s="78"/>
      <c r="D265" s="78"/>
      <c r="E265" s="78"/>
      <c r="F265" s="78"/>
      <c r="G265" s="78"/>
    </row>
    <row r="266" spans="1:7" ht="12.75">
      <c r="A266" s="78"/>
      <c r="B266" s="78"/>
      <c r="C266" s="78"/>
      <c r="D266" s="78"/>
      <c r="E266" s="78"/>
      <c r="F266" s="78"/>
      <c r="G266" s="78"/>
    </row>
    <row r="267" spans="1:7" ht="12.75">
      <c r="A267" s="78"/>
      <c r="B267" s="78"/>
      <c r="C267" s="78"/>
      <c r="D267" s="78"/>
      <c r="E267" s="78"/>
      <c r="F267" s="78"/>
      <c r="G267" s="78"/>
    </row>
    <row r="268" spans="1:7" ht="12.75">
      <c r="A268" s="78"/>
      <c r="B268" s="78"/>
      <c r="C268" s="78"/>
      <c r="D268" s="78"/>
      <c r="E268" s="78"/>
      <c r="F268" s="78"/>
      <c r="G268" s="78"/>
    </row>
    <row r="269" spans="1:7" ht="12.75">
      <c r="A269" s="78"/>
      <c r="B269" s="78"/>
      <c r="C269" s="78"/>
      <c r="D269" s="78"/>
      <c r="E269" s="78"/>
      <c r="F269" s="78"/>
      <c r="G269" s="78"/>
    </row>
    <row r="270" spans="1:7" ht="12.75">
      <c r="A270" s="78"/>
      <c r="B270" s="78"/>
      <c r="C270" s="78"/>
      <c r="D270" s="78"/>
      <c r="E270" s="78"/>
      <c r="F270" s="78"/>
      <c r="G270" s="78"/>
    </row>
    <row r="271" spans="1:7" ht="12.75">
      <c r="A271" s="78"/>
      <c r="B271" s="78"/>
      <c r="C271" s="78"/>
      <c r="D271" s="78"/>
      <c r="E271" s="78"/>
      <c r="F271" s="78"/>
      <c r="G271" s="78"/>
    </row>
    <row r="272" spans="1:7" ht="12.75">
      <c r="A272" s="78"/>
      <c r="B272" s="78"/>
      <c r="C272" s="78"/>
      <c r="D272" s="78"/>
      <c r="E272" s="78"/>
      <c r="F272" s="78"/>
      <c r="G272" s="78"/>
    </row>
    <row r="273" spans="1:7" ht="12.75">
      <c r="A273" s="32"/>
      <c r="B273" s="32"/>
      <c r="C273" s="32"/>
      <c r="D273" s="32"/>
      <c r="E273" s="32"/>
      <c r="F273" s="32"/>
      <c r="G273" s="32"/>
    </row>
    <row r="274" spans="1:7" ht="12.75">
      <c r="A274" s="32"/>
      <c r="B274" s="32"/>
      <c r="C274" s="32"/>
      <c r="D274" s="32"/>
      <c r="E274" s="32"/>
      <c r="F274" s="32"/>
      <c r="G274" s="32"/>
    </row>
    <row r="275" spans="1:7" ht="12.75">
      <c r="A275" s="32"/>
      <c r="B275" s="32"/>
      <c r="C275" s="32"/>
      <c r="D275" s="32"/>
      <c r="E275" s="32"/>
      <c r="F275" s="32"/>
      <c r="G275" s="32"/>
    </row>
    <row r="276" spans="1:7" ht="12.75">
      <c r="A276" s="32"/>
      <c r="B276" s="32"/>
      <c r="C276" s="32"/>
      <c r="D276" s="32"/>
      <c r="E276" s="32"/>
      <c r="F276" s="32"/>
      <c r="G276" s="32"/>
    </row>
    <row r="277" spans="1:7" ht="12.75">
      <c r="A277" s="32"/>
      <c r="B277" s="32"/>
      <c r="C277" s="32"/>
      <c r="D277" s="32"/>
      <c r="E277" s="32"/>
      <c r="F277" s="32"/>
      <c r="G277" s="32"/>
    </row>
    <row r="278" spans="1:7" ht="12.75">
      <c r="A278" s="32"/>
      <c r="B278" s="32"/>
      <c r="C278" s="32"/>
      <c r="D278" s="32"/>
      <c r="E278" s="32"/>
      <c r="F278" s="32"/>
      <c r="G278" s="32"/>
    </row>
    <row r="279" spans="1:7" ht="12.75">
      <c r="A279" s="32"/>
      <c r="B279" s="32"/>
      <c r="C279" s="32"/>
      <c r="D279" s="32"/>
      <c r="E279" s="32"/>
      <c r="F279" s="32"/>
      <c r="G279" s="32"/>
    </row>
    <row r="280" spans="1:7" ht="12.75">
      <c r="A280" s="32"/>
      <c r="B280" s="32"/>
      <c r="C280" s="32"/>
      <c r="D280" s="32"/>
      <c r="E280" s="32"/>
      <c r="F280" s="32"/>
      <c r="G280" s="32"/>
    </row>
    <row r="281" spans="1:7" ht="12.75">
      <c r="A281" s="32"/>
      <c r="B281" s="32"/>
      <c r="C281" s="32"/>
      <c r="D281" s="32"/>
      <c r="E281" s="32"/>
      <c r="F281" s="32"/>
      <c r="G281" s="32"/>
    </row>
    <row r="282" spans="1:7" ht="12.75">
      <c r="A282" s="32"/>
      <c r="B282" s="32"/>
      <c r="C282" s="32"/>
      <c r="D282" s="32"/>
      <c r="E282" s="32"/>
      <c r="F282" s="32"/>
      <c r="G282" s="32"/>
    </row>
    <row r="283" spans="1:7" ht="12.75">
      <c r="A283" s="32"/>
      <c r="B283" s="32"/>
      <c r="C283" s="32"/>
      <c r="D283" s="32"/>
      <c r="E283" s="32"/>
      <c r="F283" s="32"/>
      <c r="G283" s="32"/>
    </row>
    <row r="284" spans="1:7" ht="12.75">
      <c r="A284" s="32"/>
      <c r="B284" s="32"/>
      <c r="C284" s="32"/>
      <c r="D284" s="32"/>
      <c r="E284" s="32"/>
      <c r="F284" s="32"/>
      <c r="G284" s="32"/>
    </row>
    <row r="285" spans="1:7" ht="12.75">
      <c r="A285" s="32"/>
      <c r="B285" s="32"/>
      <c r="C285" s="32"/>
      <c r="D285" s="32"/>
      <c r="E285" s="32"/>
      <c r="F285" s="32"/>
      <c r="G285" s="32"/>
    </row>
    <row r="286" spans="1:7" ht="12.75">
      <c r="A286" s="32"/>
      <c r="B286" s="32"/>
      <c r="C286" s="32"/>
      <c r="D286" s="32"/>
      <c r="E286" s="32"/>
      <c r="F286" s="32"/>
      <c r="G286" s="32"/>
    </row>
    <row r="287" spans="1:7" ht="12.75">
      <c r="A287" s="32"/>
      <c r="B287" s="32"/>
      <c r="C287" s="32"/>
      <c r="D287" s="32"/>
      <c r="E287" s="32"/>
      <c r="F287" s="32"/>
      <c r="G287" s="32"/>
    </row>
    <row r="288" spans="1:7" ht="12.75">
      <c r="A288" s="32"/>
      <c r="B288" s="32"/>
      <c r="C288" s="32"/>
      <c r="D288" s="32"/>
      <c r="E288" s="32"/>
      <c r="F288" s="32"/>
      <c r="G288" s="32"/>
    </row>
    <row r="289" spans="1:7" ht="12.75">
      <c r="A289" s="32"/>
      <c r="B289" s="32"/>
      <c r="C289" s="32"/>
      <c r="D289" s="32"/>
      <c r="E289" s="32"/>
      <c r="F289" s="32"/>
      <c r="G289" s="32"/>
    </row>
    <row r="290" spans="1:7" ht="12.75">
      <c r="A290" s="32"/>
      <c r="B290" s="32"/>
      <c r="C290" s="32"/>
      <c r="D290" s="32"/>
      <c r="E290" s="32"/>
      <c r="F290" s="32"/>
      <c r="G290" s="32"/>
    </row>
    <row r="291" spans="1:7" ht="12.75">
      <c r="A291" s="32"/>
      <c r="B291" s="32"/>
      <c r="C291" s="32"/>
      <c r="D291" s="32"/>
      <c r="E291" s="32"/>
      <c r="F291" s="32"/>
      <c r="G291" s="32"/>
    </row>
    <row r="292" spans="1:7" ht="12.75">
      <c r="A292" s="32"/>
      <c r="B292" s="32"/>
      <c r="C292" s="32"/>
      <c r="D292" s="32"/>
      <c r="E292" s="32"/>
      <c r="F292" s="32"/>
      <c r="G292" s="32"/>
    </row>
    <row r="293" spans="1:7" ht="12.75">
      <c r="A293" s="32"/>
      <c r="B293" s="32"/>
      <c r="C293" s="32"/>
      <c r="D293" s="32"/>
      <c r="E293" s="32"/>
      <c r="F293" s="32"/>
      <c r="G293" s="32"/>
    </row>
    <row r="294" spans="1:7" ht="12.75">
      <c r="A294" s="32"/>
      <c r="B294" s="32"/>
      <c r="C294" s="32"/>
      <c r="D294" s="32"/>
      <c r="E294" s="32"/>
      <c r="F294" s="32"/>
      <c r="G294" s="32"/>
    </row>
    <row r="295" spans="1:7" ht="12.75">
      <c r="A295" s="32"/>
      <c r="B295" s="32"/>
      <c r="C295" s="32"/>
      <c r="D295" s="32"/>
      <c r="E295" s="32"/>
      <c r="F295" s="32"/>
      <c r="G295" s="32"/>
    </row>
    <row r="296" spans="1:7" ht="12.75">
      <c r="A296" s="32"/>
      <c r="B296" s="32"/>
      <c r="C296" s="32"/>
      <c r="D296" s="32"/>
      <c r="E296" s="32"/>
      <c r="F296" s="32"/>
      <c r="G296" s="32"/>
    </row>
    <row r="297" spans="1:7" ht="12.75">
      <c r="A297" s="32"/>
      <c r="B297" s="32"/>
      <c r="C297" s="32"/>
      <c r="D297" s="32"/>
      <c r="E297" s="32"/>
      <c r="F297" s="32"/>
      <c r="G297" s="32"/>
    </row>
    <row r="298" spans="1:7" ht="12.75">
      <c r="A298" s="32"/>
      <c r="B298" s="32"/>
      <c r="C298" s="32"/>
      <c r="D298" s="32"/>
      <c r="E298" s="32"/>
      <c r="F298" s="32"/>
      <c r="G298" s="32"/>
    </row>
    <row r="299" spans="1:7" ht="12.75">
      <c r="A299" s="32"/>
      <c r="B299" s="32"/>
      <c r="C299" s="32"/>
      <c r="D299" s="32"/>
      <c r="E299" s="32"/>
      <c r="F299" s="32"/>
      <c r="G299" s="32"/>
    </row>
    <row r="300" spans="1:7" ht="12.75">
      <c r="A300" s="32"/>
      <c r="B300" s="32"/>
      <c r="C300" s="32"/>
      <c r="D300" s="32"/>
      <c r="E300" s="32"/>
      <c r="F300" s="32"/>
      <c r="G300" s="32"/>
    </row>
    <row r="301" spans="1:7" ht="12.75">
      <c r="A301" s="32"/>
      <c r="B301" s="32"/>
      <c r="C301" s="32"/>
      <c r="D301" s="32"/>
      <c r="E301" s="32"/>
      <c r="F301" s="32"/>
      <c r="G301" s="32"/>
    </row>
    <row r="302" spans="1:7" ht="12.75">
      <c r="A302" s="32"/>
      <c r="B302" s="32"/>
      <c r="C302" s="32"/>
      <c r="D302" s="32"/>
      <c r="E302" s="32"/>
      <c r="F302" s="32"/>
      <c r="G302" s="32"/>
    </row>
    <row r="303" spans="1:7" ht="12.75">
      <c r="A303" s="32"/>
      <c r="B303" s="32"/>
      <c r="C303" s="32"/>
      <c r="D303" s="32"/>
      <c r="E303" s="32"/>
      <c r="F303" s="32"/>
      <c r="G303" s="32"/>
    </row>
    <row r="304" spans="1:7" ht="12.75">
      <c r="A304" s="32"/>
      <c r="B304" s="32"/>
      <c r="C304" s="32"/>
      <c r="D304" s="32"/>
      <c r="E304" s="32"/>
      <c r="F304" s="32"/>
      <c r="G304" s="32"/>
    </row>
    <row r="305" spans="1:7" ht="12.75">
      <c r="A305" s="32"/>
      <c r="B305" s="32"/>
      <c r="C305" s="32"/>
      <c r="D305" s="32"/>
      <c r="E305" s="32"/>
      <c r="F305" s="32"/>
      <c r="G305" s="32"/>
    </row>
    <row r="306" spans="1:7" ht="12.75">
      <c r="A306" s="32"/>
      <c r="B306" s="32"/>
      <c r="C306" s="32"/>
      <c r="D306" s="32"/>
      <c r="E306" s="32"/>
      <c r="F306" s="32"/>
      <c r="G306" s="32"/>
    </row>
    <row r="307" spans="1:7" ht="12.75">
      <c r="A307" s="32"/>
      <c r="B307" s="32"/>
      <c r="C307" s="32"/>
      <c r="D307" s="32"/>
      <c r="E307" s="32"/>
      <c r="F307" s="32"/>
      <c r="G307" s="32"/>
    </row>
    <row r="308" spans="1:7" ht="12.75">
      <c r="A308" s="32"/>
      <c r="B308" s="32"/>
      <c r="C308" s="32"/>
      <c r="D308" s="32"/>
      <c r="E308" s="32"/>
      <c r="F308" s="32"/>
      <c r="G308" s="32"/>
    </row>
    <row r="309" spans="1:7" ht="12.75">
      <c r="A309" s="32"/>
      <c r="B309" s="32"/>
      <c r="C309" s="32"/>
      <c r="D309" s="32"/>
      <c r="E309" s="32"/>
      <c r="F309" s="32"/>
      <c r="G309" s="32"/>
    </row>
    <row r="310" spans="1:7" ht="12.75">
      <c r="A310" s="32"/>
      <c r="B310" s="32"/>
      <c r="C310" s="32"/>
      <c r="D310" s="32"/>
      <c r="E310" s="32"/>
      <c r="F310" s="32"/>
      <c r="G310" s="32"/>
    </row>
    <row r="311" spans="1:7" ht="12.75">
      <c r="A311" s="32"/>
      <c r="B311" s="32"/>
      <c r="C311" s="32"/>
      <c r="D311" s="32"/>
      <c r="E311" s="32"/>
      <c r="F311" s="32"/>
      <c r="G311" s="32"/>
    </row>
    <row r="312" spans="1:7" ht="12.75">
      <c r="A312" s="32"/>
      <c r="B312" s="32"/>
      <c r="C312" s="32"/>
      <c r="D312" s="32"/>
      <c r="E312" s="32"/>
      <c r="F312" s="32"/>
      <c r="G312" s="32"/>
    </row>
    <row r="313" spans="1:7" ht="12.75">
      <c r="A313" s="32"/>
      <c r="B313" s="32"/>
      <c r="C313" s="32"/>
      <c r="D313" s="32"/>
      <c r="E313" s="32"/>
      <c r="F313" s="32"/>
      <c r="G313" s="32"/>
    </row>
    <row r="314" spans="1:7" ht="12.75">
      <c r="A314" s="32"/>
      <c r="B314" s="32"/>
      <c r="C314" s="32"/>
      <c r="D314" s="32"/>
      <c r="E314" s="32"/>
      <c r="F314" s="32"/>
      <c r="G314" s="32"/>
    </row>
    <row r="315" spans="1:7" ht="12.75">
      <c r="A315" s="32"/>
      <c r="B315" s="32"/>
      <c r="C315" s="32"/>
      <c r="D315" s="32"/>
      <c r="E315" s="32"/>
      <c r="F315" s="32"/>
      <c r="G315" s="32"/>
    </row>
    <row r="316" spans="1:7" ht="12.75">
      <c r="A316" s="32"/>
      <c r="B316" s="32"/>
      <c r="C316" s="32"/>
      <c r="D316" s="32"/>
      <c r="E316" s="32"/>
      <c r="F316" s="32"/>
      <c r="G316" s="32"/>
    </row>
    <row r="317" spans="1:7" ht="12.75">
      <c r="A317" s="32"/>
      <c r="B317" s="32"/>
      <c r="C317" s="32"/>
      <c r="D317" s="32"/>
      <c r="E317" s="32"/>
      <c r="F317" s="32"/>
      <c r="G317" s="32"/>
    </row>
    <row r="318" spans="1:7" ht="12.75">
      <c r="A318" s="32"/>
      <c r="B318" s="32"/>
      <c r="C318" s="32"/>
      <c r="D318" s="32"/>
      <c r="E318" s="32"/>
      <c r="F318" s="32"/>
      <c r="G318" s="32"/>
    </row>
    <row r="319" spans="1:7" ht="12.75">
      <c r="A319" s="32"/>
      <c r="B319" s="32"/>
      <c r="C319" s="32"/>
      <c r="D319" s="32"/>
      <c r="E319" s="32"/>
      <c r="F319" s="32"/>
      <c r="G319" s="32"/>
    </row>
    <row r="320" spans="1:7" ht="12.75">
      <c r="A320" s="32"/>
      <c r="B320" s="32"/>
      <c r="C320" s="32"/>
      <c r="D320" s="32"/>
      <c r="E320" s="32"/>
      <c r="F320" s="32"/>
      <c r="G320" s="32"/>
    </row>
    <row r="321" spans="1:7" ht="12.75">
      <c r="A321" s="32"/>
      <c r="B321" s="32"/>
      <c r="C321" s="32"/>
      <c r="D321" s="32"/>
      <c r="E321" s="32"/>
      <c r="F321" s="32"/>
      <c r="G321" s="32"/>
    </row>
    <row r="322" spans="1:7" ht="12.75">
      <c r="A322" s="32"/>
      <c r="B322" s="32"/>
      <c r="C322" s="32"/>
      <c r="D322" s="32"/>
      <c r="E322" s="32"/>
      <c r="F322" s="32"/>
      <c r="G322" s="32"/>
    </row>
    <row r="323" spans="1:7" ht="12.75">
      <c r="A323" s="32"/>
      <c r="B323" s="32"/>
      <c r="C323" s="32"/>
      <c r="D323" s="32"/>
      <c r="E323" s="32"/>
      <c r="F323" s="32"/>
      <c r="G323" s="32"/>
    </row>
    <row r="324" spans="1:7" ht="12.75">
      <c r="A324" s="32"/>
      <c r="B324" s="32"/>
      <c r="C324" s="32"/>
      <c r="D324" s="32"/>
      <c r="E324" s="32"/>
      <c r="F324" s="32"/>
      <c r="G324" s="32"/>
    </row>
    <row r="325" spans="1:7" ht="12.75">
      <c r="A325" s="32"/>
      <c r="B325" s="32"/>
      <c r="C325" s="32"/>
      <c r="D325" s="32"/>
      <c r="E325" s="32"/>
      <c r="F325" s="32"/>
      <c r="G325" s="32"/>
    </row>
    <row r="326" spans="1:7" ht="12.75">
      <c r="A326" s="32"/>
      <c r="B326" s="32"/>
      <c r="C326" s="32"/>
      <c r="D326" s="32"/>
      <c r="E326" s="32"/>
      <c r="F326" s="32"/>
      <c r="G326" s="32"/>
    </row>
    <row r="327" spans="1:7" ht="12.75">
      <c r="A327" s="32"/>
      <c r="B327" s="32"/>
      <c r="C327" s="32"/>
      <c r="D327" s="32"/>
      <c r="E327" s="32"/>
      <c r="F327" s="32"/>
      <c r="G327" s="32"/>
    </row>
    <row r="328" spans="1:7" ht="12.75">
      <c r="A328" s="32"/>
      <c r="B328" s="32"/>
      <c r="C328" s="32"/>
      <c r="D328" s="32"/>
      <c r="E328" s="32"/>
      <c r="F328" s="32"/>
      <c r="G328" s="32"/>
    </row>
    <row r="329" spans="1:7" ht="12.75">
      <c r="A329" s="32"/>
      <c r="B329" s="32"/>
      <c r="C329" s="32"/>
      <c r="D329" s="32"/>
      <c r="E329" s="32"/>
      <c r="F329" s="32"/>
      <c r="G329" s="32"/>
    </row>
    <row r="330" spans="1:7" ht="12.75">
      <c r="A330" s="32"/>
      <c r="B330" s="32"/>
      <c r="C330" s="32"/>
      <c r="D330" s="32"/>
      <c r="E330" s="32"/>
      <c r="F330" s="32"/>
      <c r="G330" s="32"/>
    </row>
    <row r="331" spans="1:7" ht="12.75">
      <c r="A331" s="32"/>
      <c r="B331" s="32"/>
      <c r="C331" s="32"/>
      <c r="D331" s="32"/>
      <c r="E331" s="32"/>
      <c r="F331" s="32"/>
      <c r="G331" s="32"/>
    </row>
    <row r="332" spans="1:7" ht="12.75">
      <c r="A332" s="32"/>
      <c r="B332" s="32"/>
      <c r="C332" s="32"/>
      <c r="D332" s="32"/>
      <c r="E332" s="32"/>
      <c r="F332" s="32"/>
      <c r="G332" s="32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72:B72"/>
    <mergeCell ref="I9:P12"/>
    <mergeCell ref="A71:B71"/>
    <mergeCell ref="Q9:W12"/>
    <mergeCell ref="A70:F70"/>
    <mergeCell ref="A68:B68"/>
    <mergeCell ref="A69:B69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67" r:id="rId1"/>
  <rowBreaks count="1" manualBreakCount="1">
    <brk id="3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H180"/>
  <sheetViews>
    <sheetView view="pageBreakPreview" zoomScale="75" zoomScaleSheetLayoutView="75" zoomScalePageLayoutView="0" workbookViewId="0" topLeftCell="A46">
      <selection activeCell="A69" sqref="A69:F69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5.8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37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3165.4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7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52419.024</v>
      </c>
      <c r="E13" s="22">
        <f>D13</f>
        <v>52419.024</v>
      </c>
      <c r="F13" s="22">
        <f aca="true" t="shared" si="1" ref="F13:F18">D13</f>
        <v>52419.024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3165.4</v>
      </c>
      <c r="J13">
        <v>6</v>
      </c>
      <c r="K13">
        <v>2</v>
      </c>
      <c r="L13">
        <v>4</v>
      </c>
      <c r="M13" s="7">
        <f aca="true" t="shared" si="4" ref="M13:M18">C13*I13*J13</f>
        <v>26209.511999999995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19942.02</v>
      </c>
      <c r="V13">
        <f aca="true" t="shared" si="7" ref="V13:V18">T13*R13*I13</f>
        <v>20701.716000000004</v>
      </c>
      <c r="W13">
        <f aca="true" t="shared" si="8" ref="W13:W18">SUM(U13:V13)</f>
        <v>40643.736000000004</v>
      </c>
      <c r="AF13" s="49">
        <f>C7</f>
        <v>3165.4</v>
      </c>
      <c r="AG13" s="5" t="e">
        <f>C13+#REF!</f>
        <v>#REF!</v>
      </c>
      <c r="AH13" s="44">
        <v>1.14</v>
      </c>
    </row>
    <row r="14" spans="1:34" ht="37.5">
      <c r="A14" s="21" t="s">
        <v>6</v>
      </c>
      <c r="B14" s="20" t="s">
        <v>7</v>
      </c>
      <c r="C14" s="96">
        <v>1.75</v>
      </c>
      <c r="D14" s="90">
        <f t="shared" si="0"/>
        <v>66473.40000000001</v>
      </c>
      <c r="E14" s="22">
        <f>D14</f>
        <v>66473.40000000001</v>
      </c>
      <c r="F14" s="22">
        <f t="shared" si="1"/>
        <v>66473.40000000001</v>
      </c>
      <c r="G14" s="23">
        <f t="shared" si="2"/>
        <v>1.8373879641425002</v>
      </c>
      <c r="H14" s="6">
        <f t="shared" si="3"/>
        <v>1.96062740076</v>
      </c>
      <c r="I14" s="8">
        <f>I13</f>
        <v>3165.4</v>
      </c>
      <c r="J14">
        <v>6</v>
      </c>
      <c r="K14">
        <v>2</v>
      </c>
      <c r="L14">
        <v>4</v>
      </c>
      <c r="M14" s="7">
        <f t="shared" si="4"/>
        <v>33236.7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25259.892</v>
      </c>
      <c r="V14">
        <f t="shared" si="7"/>
        <v>26399.436</v>
      </c>
      <c r="W14">
        <f t="shared" si="8"/>
        <v>51659.328</v>
      </c>
      <c r="AF14">
        <f>AF13</f>
        <v>3165.4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3165.4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2469.012</v>
      </c>
      <c r="V15">
        <f t="shared" si="7"/>
        <v>0</v>
      </c>
      <c r="W15">
        <f t="shared" si="8"/>
        <v>2469.012</v>
      </c>
      <c r="AF15">
        <f>AF14</f>
        <v>3165.4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96">
        <v>1.09</v>
      </c>
      <c r="D16" s="90">
        <f t="shared" si="0"/>
        <v>41403.43200000001</v>
      </c>
      <c r="E16" s="22">
        <f>D16</f>
        <v>41403.43200000001</v>
      </c>
      <c r="F16" s="22">
        <f t="shared" si="1"/>
        <v>41403.43200000001</v>
      </c>
      <c r="G16" s="23">
        <f t="shared" si="2"/>
        <v>1.1444302176659003</v>
      </c>
      <c r="H16" s="6">
        <f t="shared" si="3"/>
        <v>1.2211907810448</v>
      </c>
      <c r="I16" s="8">
        <f>I15</f>
        <v>3165.4</v>
      </c>
      <c r="J16">
        <v>6</v>
      </c>
      <c r="K16">
        <v>2</v>
      </c>
      <c r="L16">
        <v>4</v>
      </c>
      <c r="M16" s="7">
        <f t="shared" si="4"/>
        <v>20701.716000000004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15003.996000000001</v>
      </c>
      <c r="V16">
        <f t="shared" si="7"/>
        <v>15573.768</v>
      </c>
      <c r="W16">
        <f t="shared" si="8"/>
        <v>30577.764000000003</v>
      </c>
      <c r="AF16">
        <f>AF15</f>
        <v>3165.4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3165.4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23550.576</v>
      </c>
      <c r="V17">
        <f t="shared" si="7"/>
        <v>23550.575999999997</v>
      </c>
      <c r="W17">
        <f t="shared" si="8"/>
        <v>47101.152</v>
      </c>
      <c r="AF17">
        <f>AF16</f>
        <v>3165.4</v>
      </c>
      <c r="AG17" s="5" t="e">
        <f>C17+#REF!</f>
        <v>#REF!</v>
      </c>
      <c r="AH17" s="44">
        <v>1.24</v>
      </c>
    </row>
    <row r="18" spans="1:34" ht="93.75">
      <c r="A18" s="21" t="s">
        <v>18</v>
      </c>
      <c r="B18" s="20" t="s">
        <v>19</v>
      </c>
      <c r="C18" s="96">
        <f>1.99+3.92</f>
        <v>5.91</v>
      </c>
      <c r="D18" s="90">
        <f t="shared" si="0"/>
        <v>224490.168</v>
      </c>
      <c r="E18" s="51">
        <f>E20+E21+E23+E24+E25+E27+E28+E29+E31+E32+E33+E35+E36+E37+E39+E40+E42+E43+E44+E46+E47+E49+E50+E52+E53+E55+E56+E58+E59+E60</f>
        <v>157406.95999999996</v>
      </c>
      <c r="F18" s="22">
        <f t="shared" si="1"/>
        <v>224490.168</v>
      </c>
      <c r="G18" s="23">
        <f t="shared" si="2"/>
        <v>6.2051216389041</v>
      </c>
      <c r="H18" s="6">
        <f t="shared" si="3"/>
        <v>6.6213188219951995</v>
      </c>
      <c r="I18" s="8">
        <f>I17</f>
        <v>3165.4</v>
      </c>
      <c r="J18">
        <v>6</v>
      </c>
      <c r="K18">
        <v>2</v>
      </c>
      <c r="L18">
        <v>4</v>
      </c>
      <c r="M18" s="7">
        <f t="shared" si="4"/>
        <v>112245.084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79958.004</v>
      </c>
      <c r="V18">
        <f t="shared" si="7"/>
        <v>87744.88799999999</v>
      </c>
      <c r="W18">
        <f t="shared" si="8"/>
        <v>167702.892</v>
      </c>
      <c r="AF18">
        <f>AF17</f>
        <v>3165.4</v>
      </c>
      <c r="AG18" s="5" t="e">
        <f>C18+#REF!</f>
        <v>#REF!</v>
      </c>
      <c r="AH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7.5" customHeight="1">
      <c r="A20" s="21"/>
      <c r="B20" s="20" t="s">
        <v>180</v>
      </c>
      <c r="C20" s="22"/>
      <c r="D20" s="22"/>
      <c r="E20" s="51">
        <v>11123.64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56.25">
      <c r="A21" s="21"/>
      <c r="B21" s="20" t="s">
        <v>156</v>
      </c>
      <c r="C21" s="22"/>
      <c r="D21" s="22"/>
      <c r="E21" s="51">
        <v>2979.06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64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17.75" customHeight="1">
      <c r="A23" s="21"/>
      <c r="B23" s="20" t="s">
        <v>232</v>
      </c>
      <c r="C23" s="22"/>
      <c r="D23" s="22"/>
      <c r="E23" s="51">
        <v>21927.5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37.5" customHeight="1">
      <c r="A24" s="21"/>
      <c r="B24" s="20" t="s">
        <v>205</v>
      </c>
      <c r="C24" s="22"/>
      <c r="D24" s="22"/>
      <c r="E24" s="51">
        <v>369.91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57.75" customHeight="1">
      <c r="A25" s="21"/>
      <c r="B25" s="20" t="s">
        <v>217</v>
      </c>
      <c r="C25" s="22"/>
      <c r="D25" s="22"/>
      <c r="E25" s="51">
        <v>3509.39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65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37.5">
      <c r="A27" s="21"/>
      <c r="B27" s="20" t="s">
        <v>311</v>
      </c>
      <c r="C27" s="22"/>
      <c r="D27" s="22"/>
      <c r="E27" s="51">
        <v>2721.15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75">
      <c r="A28" s="21"/>
      <c r="B28" s="20" t="s">
        <v>317</v>
      </c>
      <c r="C28" s="22"/>
      <c r="D28" s="22"/>
      <c r="E28" s="51">
        <v>8184.68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56.25">
      <c r="A29" s="21"/>
      <c r="B29" s="20" t="s">
        <v>332</v>
      </c>
      <c r="C29" s="22"/>
      <c r="D29" s="22"/>
      <c r="E29" s="51">
        <v>2376.09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18.75">
      <c r="A30" s="21"/>
      <c r="B30" s="43" t="s">
        <v>66</v>
      </c>
      <c r="C30" s="22"/>
      <c r="D30" s="22"/>
      <c r="E30" s="51"/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37.5">
      <c r="A31" s="21"/>
      <c r="B31" s="20" t="s">
        <v>274</v>
      </c>
      <c r="C31" s="22"/>
      <c r="D31" s="22"/>
      <c r="E31" s="51">
        <v>2491.6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7" ht="37.5">
      <c r="A32" s="19"/>
      <c r="B32" s="20" t="s">
        <v>288</v>
      </c>
      <c r="C32" s="22"/>
      <c r="D32" s="22"/>
      <c r="E32" s="51">
        <v>432.68</v>
      </c>
      <c r="F32" s="22"/>
      <c r="G32" s="23"/>
      <c r="H32" s="6"/>
      <c r="I32" s="8"/>
      <c r="M32" s="7"/>
      <c r="N32" s="7"/>
      <c r="O32" s="7"/>
      <c r="P32" s="10"/>
      <c r="Q32" s="5"/>
    </row>
    <row r="33" spans="1:17" ht="37.5">
      <c r="A33" s="19"/>
      <c r="B33" s="20" t="s">
        <v>298</v>
      </c>
      <c r="C33" s="22"/>
      <c r="D33" s="22"/>
      <c r="E33" s="51">
        <v>777.36</v>
      </c>
      <c r="F33" s="22"/>
      <c r="G33" s="23"/>
      <c r="H33" s="6"/>
      <c r="I33" s="8"/>
      <c r="M33" s="7"/>
      <c r="N33" s="7"/>
      <c r="O33" s="7"/>
      <c r="P33" s="10"/>
      <c r="Q33" s="5"/>
    </row>
    <row r="34" spans="1:23" ht="18.75">
      <c r="A34" s="21"/>
      <c r="B34" s="44" t="s">
        <v>67</v>
      </c>
      <c r="C34" s="22"/>
      <c r="D34" s="22"/>
      <c r="E34" s="51"/>
      <c r="F34" s="22"/>
      <c r="G34" s="23"/>
      <c r="H34" s="6"/>
      <c r="I34" s="8"/>
      <c r="J34">
        <v>6</v>
      </c>
      <c r="K34">
        <v>2</v>
      </c>
      <c r="L34">
        <v>4</v>
      </c>
      <c r="M34" s="7">
        <f>C34*I34*J34</f>
        <v>0</v>
      </c>
      <c r="N34" s="7" t="e">
        <f>I34*#REF!*K34</f>
        <v>#REF!</v>
      </c>
      <c r="O34" s="7" t="e">
        <f>#REF!*I34*L34</f>
        <v>#REF!</v>
      </c>
      <c r="P34" s="10"/>
      <c r="Q34" s="5"/>
      <c r="U34">
        <f>I34*Q34*T34</f>
        <v>0</v>
      </c>
      <c r="V34">
        <f>T34*R34*I34</f>
        <v>0</v>
      </c>
      <c r="W34">
        <f>SUM(U34:V34)</f>
        <v>0</v>
      </c>
    </row>
    <row r="35" spans="1:17" ht="41.25" customHeight="1">
      <c r="A35" s="21"/>
      <c r="B35" s="20" t="s">
        <v>358</v>
      </c>
      <c r="C35" s="22"/>
      <c r="D35" s="22"/>
      <c r="E35" s="51">
        <v>1157.92</v>
      </c>
      <c r="F35" s="22"/>
      <c r="G35" s="23"/>
      <c r="H35" s="6"/>
      <c r="I35" s="8"/>
      <c r="M35" s="7"/>
      <c r="N35" s="7"/>
      <c r="O35" s="7"/>
      <c r="P35" s="10"/>
      <c r="Q35" s="5"/>
    </row>
    <row r="36" spans="1:17" ht="18.75">
      <c r="A36" s="21"/>
      <c r="B36" s="20" t="s">
        <v>166</v>
      </c>
      <c r="C36" s="22"/>
      <c r="D36" s="22"/>
      <c r="E36" s="51">
        <v>308.37</v>
      </c>
      <c r="F36" s="22"/>
      <c r="G36" s="23"/>
      <c r="H36" s="6"/>
      <c r="I36" s="8"/>
      <c r="M36" s="7"/>
      <c r="N36" s="7"/>
      <c r="O36" s="7"/>
      <c r="P36" s="10"/>
      <c r="Q36" s="5"/>
    </row>
    <row r="37" spans="1:17" ht="56.25">
      <c r="A37" s="21"/>
      <c r="B37" s="20" t="s">
        <v>376</v>
      </c>
      <c r="C37" s="22"/>
      <c r="D37" s="22"/>
      <c r="E37" s="51">
        <v>1999.38</v>
      </c>
      <c r="F37" s="22"/>
      <c r="G37" s="23"/>
      <c r="H37" s="6"/>
      <c r="I37" s="8"/>
      <c r="M37" s="7"/>
      <c r="N37" s="7"/>
      <c r="O37" s="7"/>
      <c r="P37" s="10"/>
      <c r="Q37" s="5"/>
    </row>
    <row r="38" spans="1:17" ht="18.75">
      <c r="A38" s="21"/>
      <c r="B38" s="43" t="s">
        <v>68</v>
      </c>
      <c r="C38" s="22"/>
      <c r="D38" s="22"/>
      <c r="E38" s="51"/>
      <c r="F38" s="22"/>
      <c r="G38" s="23"/>
      <c r="H38" s="6"/>
      <c r="I38" s="8"/>
      <c r="M38" s="7"/>
      <c r="N38" s="7"/>
      <c r="O38" s="7"/>
      <c r="P38" s="10"/>
      <c r="Q38" s="5"/>
    </row>
    <row r="39" spans="1:17" ht="57" customHeight="1">
      <c r="A39" s="21"/>
      <c r="B39" s="20" t="s">
        <v>393</v>
      </c>
      <c r="C39" s="22"/>
      <c r="D39" s="22"/>
      <c r="E39" s="51">
        <v>9586</v>
      </c>
      <c r="F39" s="22"/>
      <c r="G39" s="23"/>
      <c r="H39" s="6"/>
      <c r="I39" s="8"/>
      <c r="M39" s="7"/>
      <c r="N39" s="7"/>
      <c r="O39" s="7"/>
      <c r="P39" s="10"/>
      <c r="Q39" s="5"/>
    </row>
    <row r="40" spans="1:17" ht="18.75">
      <c r="A40" s="21"/>
      <c r="B40" s="20" t="s">
        <v>422</v>
      </c>
      <c r="C40" s="22"/>
      <c r="D40" s="22"/>
      <c r="E40" s="51">
        <v>308.97</v>
      </c>
      <c r="F40" s="22"/>
      <c r="G40" s="23"/>
      <c r="H40" s="6"/>
      <c r="I40" s="8"/>
      <c r="M40" s="7"/>
      <c r="N40" s="7"/>
      <c r="O40" s="7"/>
      <c r="P40" s="10"/>
      <c r="Q40" s="5"/>
    </row>
    <row r="41" spans="1:17" ht="18.75">
      <c r="A41" s="21"/>
      <c r="B41" s="43" t="s">
        <v>69</v>
      </c>
      <c r="C41" s="22"/>
      <c r="D41" s="22"/>
      <c r="E41" s="51"/>
      <c r="F41" s="22"/>
      <c r="G41" s="23"/>
      <c r="H41" s="6"/>
      <c r="I41" s="8"/>
      <c r="M41" s="7"/>
      <c r="N41" s="7"/>
      <c r="O41" s="7"/>
      <c r="P41" s="10"/>
      <c r="Q41" s="5"/>
    </row>
    <row r="42" spans="1:17" ht="37.5">
      <c r="A42" s="21"/>
      <c r="B42" s="20" t="s">
        <v>448</v>
      </c>
      <c r="C42" s="22"/>
      <c r="D42" s="22"/>
      <c r="E42" s="51">
        <v>498.32</v>
      </c>
      <c r="F42" s="22"/>
      <c r="G42" s="23"/>
      <c r="H42" s="6"/>
      <c r="I42" s="8"/>
      <c r="M42" s="7"/>
      <c r="N42" s="7"/>
      <c r="O42" s="7"/>
      <c r="P42" s="10"/>
      <c r="Q42" s="5"/>
    </row>
    <row r="43" spans="1:17" ht="37.5">
      <c r="A43" s="21"/>
      <c r="B43" s="20" t="s">
        <v>431</v>
      </c>
      <c r="C43" s="22"/>
      <c r="D43" s="22"/>
      <c r="E43" s="51">
        <v>434.36</v>
      </c>
      <c r="F43" s="22"/>
      <c r="G43" s="23"/>
      <c r="H43" s="6"/>
      <c r="I43" s="8"/>
      <c r="M43" s="7"/>
      <c r="N43" s="7"/>
      <c r="O43" s="7"/>
      <c r="P43" s="10"/>
      <c r="Q43" s="5"/>
    </row>
    <row r="44" spans="1:17" ht="18.75">
      <c r="A44" s="21"/>
      <c r="B44" s="20" t="s">
        <v>471</v>
      </c>
      <c r="C44" s="22"/>
      <c r="D44" s="22"/>
      <c r="E44" s="51">
        <v>3304</v>
      </c>
      <c r="F44" s="22"/>
      <c r="G44" s="23"/>
      <c r="H44" s="6"/>
      <c r="I44" s="8"/>
      <c r="M44" s="7"/>
      <c r="N44" s="7"/>
      <c r="O44" s="7"/>
      <c r="P44" s="10"/>
      <c r="Q44" s="5"/>
    </row>
    <row r="45" spans="1:17" ht="18.75">
      <c r="A45" s="21"/>
      <c r="B45" s="43" t="s">
        <v>81</v>
      </c>
      <c r="C45" s="22"/>
      <c r="D45" s="22"/>
      <c r="E45" s="51"/>
      <c r="F45" s="22"/>
      <c r="G45" s="23"/>
      <c r="H45" s="6"/>
      <c r="I45" s="8"/>
      <c r="M45" s="7"/>
      <c r="N45" s="7"/>
      <c r="O45" s="7"/>
      <c r="P45" s="10"/>
      <c r="Q45" s="5"/>
    </row>
    <row r="46" spans="1:17" ht="75" customHeight="1">
      <c r="A46" s="21"/>
      <c r="B46" s="20" t="s">
        <v>497</v>
      </c>
      <c r="C46" s="22"/>
      <c r="D46" s="22"/>
      <c r="E46" s="51">
        <v>58607.09</v>
      </c>
      <c r="F46" s="22"/>
      <c r="G46" s="23"/>
      <c r="H46" s="6"/>
      <c r="I46" s="8"/>
      <c r="M46" s="7"/>
      <c r="N46" s="7"/>
      <c r="O46" s="7"/>
      <c r="P46" s="10"/>
      <c r="Q46" s="5"/>
    </row>
    <row r="47" spans="1:17" ht="42" customHeight="1">
      <c r="A47" s="21"/>
      <c r="B47" s="20" t="s">
        <v>481</v>
      </c>
      <c r="C47" s="22"/>
      <c r="D47" s="22"/>
      <c r="E47" s="51">
        <v>352.05</v>
      </c>
      <c r="F47" s="22"/>
      <c r="G47" s="23"/>
      <c r="H47" s="6"/>
      <c r="I47" s="8"/>
      <c r="M47" s="7"/>
      <c r="N47" s="7"/>
      <c r="O47" s="7"/>
      <c r="P47" s="10"/>
      <c r="Q47" s="5"/>
    </row>
    <row r="48" spans="1:17" ht="18.75">
      <c r="A48" s="21"/>
      <c r="B48" s="43" t="s">
        <v>82</v>
      </c>
      <c r="C48" s="22"/>
      <c r="D48" s="22"/>
      <c r="E48" s="51"/>
      <c r="F48" s="22"/>
      <c r="G48" s="23"/>
      <c r="H48" s="6"/>
      <c r="I48" s="8"/>
      <c r="M48" s="7"/>
      <c r="N48" s="7"/>
      <c r="O48" s="7"/>
      <c r="P48" s="10"/>
      <c r="Q48" s="5"/>
    </row>
    <row r="49" spans="1:17" ht="18.75">
      <c r="A49" s="21"/>
      <c r="B49" s="20" t="s">
        <v>542</v>
      </c>
      <c r="C49" s="22"/>
      <c r="D49" s="22"/>
      <c r="E49" s="51">
        <v>249.16</v>
      </c>
      <c r="F49" s="22"/>
      <c r="G49" s="23"/>
      <c r="H49" s="6"/>
      <c r="I49" s="8"/>
      <c r="M49" s="7"/>
      <c r="N49" s="7"/>
      <c r="O49" s="7"/>
      <c r="P49" s="10"/>
      <c r="Q49" s="5"/>
    </row>
    <row r="50" spans="1:17" ht="18.75">
      <c r="A50" s="21"/>
      <c r="B50" s="20" t="s">
        <v>524</v>
      </c>
      <c r="C50" s="22"/>
      <c r="D50" s="22"/>
      <c r="E50" s="51">
        <v>193.12</v>
      </c>
      <c r="F50" s="22"/>
      <c r="G50" s="23"/>
      <c r="H50" s="6"/>
      <c r="I50" s="8"/>
      <c r="M50" s="7"/>
      <c r="N50" s="7"/>
      <c r="O50" s="7"/>
      <c r="P50" s="10"/>
      <c r="Q50" s="5"/>
    </row>
    <row r="51" spans="1:17" ht="18.75">
      <c r="A51" s="21"/>
      <c r="B51" s="43" t="s">
        <v>83</v>
      </c>
      <c r="C51" s="22"/>
      <c r="D51" s="22"/>
      <c r="E51" s="51"/>
      <c r="F51" s="22"/>
      <c r="G51" s="23"/>
      <c r="H51" s="6"/>
      <c r="I51" s="8"/>
      <c r="M51" s="7"/>
      <c r="N51" s="7"/>
      <c r="O51" s="7"/>
      <c r="P51" s="10"/>
      <c r="Q51" s="5"/>
    </row>
    <row r="52" spans="1:17" ht="62.25" customHeight="1">
      <c r="A52" s="21"/>
      <c r="B52" s="20" t="s">
        <v>588</v>
      </c>
      <c r="C52" s="22"/>
      <c r="D52" s="22"/>
      <c r="E52" s="51">
        <v>16038.87</v>
      </c>
      <c r="F52" s="22"/>
      <c r="G52" s="23"/>
      <c r="H52" s="6"/>
      <c r="I52" s="8"/>
      <c r="M52" s="7"/>
      <c r="N52" s="7"/>
      <c r="O52" s="7"/>
      <c r="P52" s="10"/>
      <c r="Q52" s="5"/>
    </row>
    <row r="53" spans="1:17" ht="18.75">
      <c r="A53" s="21"/>
      <c r="B53" s="20" t="s">
        <v>34</v>
      </c>
      <c r="C53" s="22"/>
      <c r="D53" s="22"/>
      <c r="E53" s="51">
        <v>231.73</v>
      </c>
      <c r="F53" s="22"/>
      <c r="G53" s="23"/>
      <c r="H53" s="6"/>
      <c r="I53" s="8"/>
      <c r="M53" s="7"/>
      <c r="N53" s="7"/>
      <c r="O53" s="7"/>
      <c r="P53" s="10"/>
      <c r="Q53" s="5"/>
    </row>
    <row r="54" spans="1:17" ht="18.75" customHeight="1">
      <c r="A54" s="21"/>
      <c r="B54" s="43" t="s">
        <v>84</v>
      </c>
      <c r="C54" s="22"/>
      <c r="D54" s="22"/>
      <c r="E54" s="51"/>
      <c r="F54" s="22"/>
      <c r="G54" s="23"/>
      <c r="H54" s="6"/>
      <c r="I54" s="8"/>
      <c r="M54" s="7"/>
      <c r="N54" s="7"/>
      <c r="O54" s="7"/>
      <c r="P54" s="10"/>
      <c r="Q54" s="5"/>
    </row>
    <row r="55" spans="1:17" ht="39" customHeight="1">
      <c r="A55" s="21"/>
      <c r="B55" s="20" t="s">
        <v>650</v>
      </c>
      <c r="C55" s="22"/>
      <c r="D55" s="22"/>
      <c r="E55" s="51">
        <v>373.74</v>
      </c>
      <c r="F55" s="22"/>
      <c r="G55" s="23"/>
      <c r="H55" s="6"/>
      <c r="I55" s="8"/>
      <c r="M55" s="7"/>
      <c r="N55" s="7"/>
      <c r="O55" s="7"/>
      <c r="P55" s="10"/>
      <c r="Q55" s="5"/>
    </row>
    <row r="56" spans="1:17" ht="26.25" customHeight="1">
      <c r="A56" s="21"/>
      <c r="B56" s="20" t="s">
        <v>619</v>
      </c>
      <c r="C56" s="22"/>
      <c r="D56" s="22"/>
      <c r="E56" s="51">
        <v>193.12</v>
      </c>
      <c r="F56" s="22"/>
      <c r="G56" s="23"/>
      <c r="H56" s="6"/>
      <c r="I56" s="8"/>
      <c r="M56" s="7"/>
      <c r="N56" s="7"/>
      <c r="O56" s="7"/>
      <c r="P56" s="10"/>
      <c r="Q56" s="5"/>
    </row>
    <row r="57" spans="1:17" ht="18.75" customHeight="1">
      <c r="A57" s="21"/>
      <c r="B57" s="43" t="s">
        <v>85</v>
      </c>
      <c r="C57" s="22"/>
      <c r="D57" s="22"/>
      <c r="E57" s="51"/>
      <c r="F57" s="22"/>
      <c r="G57" s="23"/>
      <c r="H57" s="6"/>
      <c r="I57" s="8"/>
      <c r="M57" s="7"/>
      <c r="N57" s="7"/>
      <c r="O57" s="7"/>
      <c r="P57" s="10"/>
      <c r="Q57" s="5"/>
    </row>
    <row r="58" spans="1:17" ht="64.5" customHeight="1">
      <c r="A58" s="21"/>
      <c r="B58" s="20" t="s">
        <v>695</v>
      </c>
      <c r="C58" s="22"/>
      <c r="D58" s="22"/>
      <c r="E58" s="51">
        <v>6342.78</v>
      </c>
      <c r="F58" s="22"/>
      <c r="G58" s="23"/>
      <c r="H58" s="6"/>
      <c r="I58" s="8"/>
      <c r="M58" s="7"/>
      <c r="N58" s="7"/>
      <c r="O58" s="7"/>
      <c r="P58" s="10"/>
      <c r="Q58" s="5"/>
    </row>
    <row r="59" spans="1:17" ht="24" customHeight="1">
      <c r="A59" s="21"/>
      <c r="B59" s="20" t="s">
        <v>436</v>
      </c>
      <c r="C59" s="22"/>
      <c r="D59" s="22"/>
      <c r="E59" s="51">
        <v>193.12</v>
      </c>
      <c r="F59" s="22"/>
      <c r="G59" s="23"/>
      <c r="H59" s="6"/>
      <c r="I59" s="8"/>
      <c r="M59" s="7"/>
      <c r="N59" s="7"/>
      <c r="O59" s="7"/>
      <c r="P59" s="10"/>
      <c r="Q59" s="5"/>
    </row>
    <row r="60" spans="1:17" ht="21.75" customHeight="1">
      <c r="A60" s="21"/>
      <c r="B60" s="20" t="s">
        <v>694</v>
      </c>
      <c r="C60" s="22"/>
      <c r="D60" s="22"/>
      <c r="E60" s="51">
        <v>141.8</v>
      </c>
      <c r="F60" s="22"/>
      <c r="G60" s="23"/>
      <c r="H60" s="6"/>
      <c r="I60" s="8"/>
      <c r="M60" s="7"/>
      <c r="N60" s="7"/>
      <c r="O60" s="7"/>
      <c r="P60" s="10"/>
      <c r="Q60" s="5"/>
    </row>
    <row r="61" spans="1:23" ht="18.75">
      <c r="A61" s="18"/>
      <c r="B61" s="20" t="s">
        <v>11</v>
      </c>
      <c r="C61" s="19">
        <f>SUM(C13:C34)</f>
        <v>10.129999999999999</v>
      </c>
      <c r="D61" s="22">
        <f>SUM(D13:D42)</f>
        <v>384786.024</v>
      </c>
      <c r="E61" s="51">
        <f>E13+E14+E15+E16+E17+E18</f>
        <v>317702.816</v>
      </c>
      <c r="F61" s="22">
        <f>F13+F14+F15+F16+F17+F18</f>
        <v>384786.024</v>
      </c>
      <c r="G61" s="23">
        <f>1.04993597951*C61</f>
        <v>10.635851472436299</v>
      </c>
      <c r="H61" s="6">
        <f>1.12035851472*C61</f>
        <v>11.349231754113598</v>
      </c>
      <c r="I61" s="8">
        <f>I18</f>
        <v>3165.4</v>
      </c>
      <c r="M61" s="7"/>
      <c r="P61" s="10"/>
      <c r="Q61" s="5">
        <f>SUM(Q13:Q34)</f>
        <v>8.75</v>
      </c>
      <c r="R61" s="5">
        <f>SUM(R13:R34)</f>
        <v>9.16</v>
      </c>
      <c r="S61" s="5"/>
      <c r="T61" s="5"/>
      <c r="U61" s="5">
        <f>SUM(U13:U34)</f>
        <v>166183.5</v>
      </c>
      <c r="V61" s="5">
        <f>SUM(V13:V34)</f>
        <v>173970.384</v>
      </c>
      <c r="W61" s="5">
        <f>SUM(W13:W34)</f>
        <v>340153.884</v>
      </c>
    </row>
    <row r="62" spans="1:23" ht="37.5" hidden="1">
      <c r="A62" s="18"/>
      <c r="B62" s="83" t="s">
        <v>134</v>
      </c>
      <c r="C62" s="93"/>
      <c r="D62" s="96">
        <v>-1935.61</v>
      </c>
      <c r="E62" s="97">
        <f>D62</f>
        <v>-1935.61</v>
      </c>
      <c r="F62" s="96"/>
      <c r="G62" s="109"/>
      <c r="H62" s="73"/>
      <c r="I62" s="8"/>
      <c r="M62" s="7"/>
      <c r="P62" s="10"/>
      <c r="Q62" s="5"/>
      <c r="R62" s="5"/>
      <c r="S62" s="5"/>
      <c r="T62" s="5"/>
      <c r="U62" s="5"/>
      <c r="V62" s="5"/>
      <c r="W62" s="5"/>
    </row>
    <row r="63" spans="1:23" ht="56.25" hidden="1">
      <c r="A63" s="18"/>
      <c r="B63" s="83" t="s">
        <v>135</v>
      </c>
      <c r="C63" s="93"/>
      <c r="D63" s="96">
        <f>D61+D62</f>
        <v>382850.414</v>
      </c>
      <c r="E63" s="96">
        <f>E61+E62</f>
        <v>315767.206</v>
      </c>
      <c r="F63" s="96">
        <f>F61+F62</f>
        <v>384786.024</v>
      </c>
      <c r="G63" s="109"/>
      <c r="H63" s="73"/>
      <c r="I63" s="8"/>
      <c r="M63" s="7"/>
      <c r="P63" s="10"/>
      <c r="Q63" s="5"/>
      <c r="R63" s="5"/>
      <c r="S63" s="5"/>
      <c r="T63" s="5"/>
      <c r="U63" s="5"/>
      <c r="V63" s="5"/>
      <c r="W63" s="5"/>
    </row>
    <row r="64" spans="1:23" ht="18.75" hidden="1">
      <c r="A64" s="18"/>
      <c r="B64" s="20"/>
      <c r="C64" s="19"/>
      <c r="D64" s="22"/>
      <c r="E64" s="51"/>
      <c r="F64" s="22"/>
      <c r="G64" s="109"/>
      <c r="H64" s="73"/>
      <c r="I64" s="8"/>
      <c r="M64" s="7"/>
      <c r="P64" s="10"/>
      <c r="Q64" s="5"/>
      <c r="R64" s="5"/>
      <c r="S64" s="5"/>
      <c r="T64" s="5"/>
      <c r="U64" s="5"/>
      <c r="V64" s="5"/>
      <c r="W64" s="5"/>
    </row>
    <row r="65" spans="1:34" ht="19.5" customHeight="1" hidden="1">
      <c r="A65" s="18">
        <v>5</v>
      </c>
      <c r="B65" s="25" t="s">
        <v>22</v>
      </c>
      <c r="C65" s="50">
        <v>1.85</v>
      </c>
      <c r="D65" s="22">
        <f>AF65*AG65*6</f>
        <v>65143.932</v>
      </c>
      <c r="E65" s="51">
        <f>D65</f>
        <v>65143.932</v>
      </c>
      <c r="F65" s="22">
        <f>AH65*12*AF65</f>
        <v>71791.272</v>
      </c>
      <c r="G65" s="49" t="e">
        <f>#REF!</f>
        <v>#REF!</v>
      </c>
      <c r="H65" s="5" t="e">
        <f>C65+#REF!</f>
        <v>#REF!</v>
      </c>
      <c r="I65" s="44">
        <v>3.43</v>
      </c>
      <c r="J65">
        <v>10</v>
      </c>
      <c r="K65">
        <v>2</v>
      </c>
      <c r="M65" s="7">
        <f>C65*I65*J65</f>
        <v>63.455000000000005</v>
      </c>
      <c r="N65" s="7" t="e">
        <f>#REF!*I65*K65</f>
        <v>#REF!</v>
      </c>
      <c r="O65" s="7" t="e">
        <f>SUM(M65:N65)</f>
        <v>#REF!</v>
      </c>
      <c r="P65" s="9"/>
      <c r="Q65" s="5">
        <v>1.47</v>
      </c>
      <c r="R65">
        <v>1.58</v>
      </c>
      <c r="S65">
        <v>6</v>
      </c>
      <c r="T65">
        <v>6</v>
      </c>
      <c r="U65">
        <f>Q65*I65*S65</f>
        <v>30.2526</v>
      </c>
      <c r="V65">
        <f>R65*T65*I65</f>
        <v>32.516400000000004</v>
      </c>
      <c r="W65">
        <f>SUM(U65:V65)</f>
        <v>62.769000000000005</v>
      </c>
      <c r="AB65">
        <f>AB46</f>
        <v>0</v>
      </c>
      <c r="AC65" s="49" t="e">
        <f>#REF!</f>
        <v>#REF!</v>
      </c>
      <c r="AD65" s="49">
        <v>3.05</v>
      </c>
      <c r="AE65">
        <v>3.43</v>
      </c>
      <c r="AF65">
        <f>AF18</f>
        <v>3165.4</v>
      </c>
      <c r="AG65">
        <v>3.43</v>
      </c>
      <c r="AH65">
        <v>1.89</v>
      </c>
    </row>
    <row r="66" spans="1:16" ht="18.75">
      <c r="A66" s="16"/>
      <c r="B66" s="26"/>
      <c r="C66" s="16"/>
      <c r="D66" s="16"/>
      <c r="E66" s="59"/>
      <c r="F66" s="16"/>
      <c r="G66" s="16"/>
      <c r="P66" s="10"/>
    </row>
    <row r="67" spans="1:16" ht="18.75">
      <c r="A67" s="153" t="s">
        <v>137</v>
      </c>
      <c r="B67" s="153"/>
      <c r="C67" s="140" t="s">
        <v>723</v>
      </c>
      <c r="D67" s="74"/>
      <c r="E67" s="74" t="s">
        <v>13</v>
      </c>
      <c r="F67" s="75"/>
      <c r="G67" s="16"/>
      <c r="P67" s="10"/>
    </row>
    <row r="68" spans="1:16" ht="30.75" customHeight="1">
      <c r="A68" s="153" t="s">
        <v>715</v>
      </c>
      <c r="B68" s="153"/>
      <c r="C68" s="140">
        <v>22075.87</v>
      </c>
      <c r="D68" s="74"/>
      <c r="E68" s="74" t="s">
        <v>13</v>
      </c>
      <c r="F68" s="75"/>
      <c r="G68" s="16"/>
      <c r="P68" s="10"/>
    </row>
    <row r="69" spans="1:7" ht="18.75">
      <c r="A69" s="148" t="s">
        <v>12</v>
      </c>
      <c r="B69" s="148"/>
      <c r="C69" s="148"/>
      <c r="D69" s="148"/>
      <c r="E69" s="148"/>
      <c r="F69" s="148"/>
      <c r="G69" s="16"/>
    </row>
    <row r="70" spans="1:7" ht="18.75" customHeight="1" hidden="1">
      <c r="A70" s="149" t="s">
        <v>26</v>
      </c>
      <c r="B70" s="149"/>
      <c r="C70" s="11" t="e">
        <f>C67-#REF!</f>
        <v>#VALUE!</v>
      </c>
      <c r="D70" s="16"/>
      <c r="E70" s="16"/>
      <c r="F70" s="16"/>
      <c r="G70" s="16"/>
    </row>
    <row r="71" spans="1:7" ht="18.75" customHeight="1" hidden="1">
      <c r="A71" s="149" t="s">
        <v>28</v>
      </c>
      <c r="B71" s="149"/>
      <c r="C71" s="48">
        <f>D61-E61</f>
        <v>67083.20799999998</v>
      </c>
      <c r="D71" s="32"/>
      <c r="E71" s="32"/>
      <c r="F71" s="32"/>
      <c r="G71" s="16"/>
    </row>
    <row r="72" spans="1:7" ht="18.75" hidden="1">
      <c r="A72" s="14"/>
      <c r="B72" s="16"/>
      <c r="C72" s="16"/>
      <c r="D72" s="16"/>
      <c r="E72" s="16"/>
      <c r="F72" s="16"/>
      <c r="G72" s="16"/>
    </row>
    <row r="73" spans="1:7" ht="12.75" hidden="1">
      <c r="A73" s="32"/>
      <c r="B73" s="33"/>
      <c r="C73" s="33"/>
      <c r="D73" s="33"/>
      <c r="E73" s="33"/>
      <c r="F73" s="33"/>
      <c r="G73" s="33"/>
    </row>
    <row r="74" spans="1:7" ht="12.75" hidden="1">
      <c r="A74" s="32"/>
      <c r="B74" s="32"/>
      <c r="C74" s="32"/>
      <c r="D74" s="32"/>
      <c r="E74" s="32"/>
      <c r="F74" s="32"/>
      <c r="G74" s="32"/>
    </row>
    <row r="75" spans="1:7" ht="12.75" hidden="1">
      <c r="A75" s="32"/>
      <c r="B75" s="32"/>
      <c r="C75" s="32"/>
      <c r="D75" s="32"/>
      <c r="E75" s="32"/>
      <c r="F75" s="32"/>
      <c r="G75" s="32"/>
    </row>
    <row r="76" spans="1:7" ht="12.75" hidden="1">
      <c r="A76" s="32"/>
      <c r="B76" s="32"/>
      <c r="C76" s="32"/>
      <c r="D76" s="32"/>
      <c r="E76" s="32"/>
      <c r="F76" s="32"/>
      <c r="G76" s="32"/>
    </row>
    <row r="77" spans="1:7" ht="75" hidden="1">
      <c r="A77" s="32"/>
      <c r="B77" s="32"/>
      <c r="C77" s="32"/>
      <c r="D77" s="32"/>
      <c r="E77" s="24" t="s">
        <v>29</v>
      </c>
      <c r="F77" s="32"/>
      <c r="G77" s="32"/>
    </row>
    <row r="78" spans="1:7" ht="131.25" hidden="1">
      <c r="A78" s="32"/>
      <c r="B78" s="32"/>
      <c r="C78" s="32"/>
      <c r="D78" s="32"/>
      <c r="E78" s="24" t="s">
        <v>31</v>
      </c>
      <c r="F78" s="32"/>
      <c r="G78" s="32"/>
    </row>
    <row r="79" spans="1:7" ht="56.25" hidden="1">
      <c r="A79" s="32"/>
      <c r="B79" s="32"/>
      <c r="C79" s="32"/>
      <c r="D79" s="32"/>
      <c r="E79" s="20" t="s">
        <v>30</v>
      </c>
      <c r="F79" s="32"/>
      <c r="G79" s="32"/>
    </row>
    <row r="80" spans="1:7" ht="56.25" hidden="1">
      <c r="A80" s="32"/>
      <c r="B80" s="32"/>
      <c r="C80" s="32"/>
      <c r="D80" s="32"/>
      <c r="E80" s="20" t="s">
        <v>21</v>
      </c>
      <c r="F80" s="32"/>
      <c r="G80" s="32"/>
    </row>
    <row r="81" spans="1:7" ht="12.75" hidden="1">
      <c r="A81" s="32"/>
      <c r="B81" s="32"/>
      <c r="C81" s="32"/>
      <c r="D81" s="32"/>
      <c r="E81" s="32"/>
      <c r="F81" s="32"/>
      <c r="G81" s="32"/>
    </row>
    <row r="82" spans="1:7" ht="12.75" hidden="1">
      <c r="A82" s="32"/>
      <c r="B82" s="32"/>
      <c r="C82" s="32"/>
      <c r="D82" s="32"/>
      <c r="E82" s="32"/>
      <c r="F82" s="32"/>
      <c r="G82" s="32"/>
    </row>
    <row r="83" spans="1:7" ht="12.75" hidden="1">
      <c r="A83" s="32"/>
      <c r="B83" s="32"/>
      <c r="C83" s="32"/>
      <c r="D83" s="32"/>
      <c r="E83" s="32"/>
      <c r="F83" s="32"/>
      <c r="G83" s="32"/>
    </row>
    <row r="84" spans="1:7" ht="12.75" hidden="1">
      <c r="A84" s="32"/>
      <c r="B84" s="32"/>
      <c r="C84" s="32"/>
      <c r="D84" s="32"/>
      <c r="E84" s="32"/>
      <c r="F84" s="32"/>
      <c r="G84" s="32"/>
    </row>
    <row r="85" spans="1:7" ht="12.75" hidden="1">
      <c r="A85" s="32"/>
      <c r="B85" s="32"/>
      <c r="C85" s="32"/>
      <c r="D85" s="32"/>
      <c r="E85" s="32"/>
      <c r="F85" s="32"/>
      <c r="G85" s="32"/>
    </row>
    <row r="86" spans="1:7" ht="12.75" hidden="1">
      <c r="A86" s="32"/>
      <c r="B86" s="32"/>
      <c r="C86" s="32"/>
      <c r="D86" s="32"/>
      <c r="E86" s="32"/>
      <c r="F86" s="32"/>
      <c r="G86" s="32"/>
    </row>
    <row r="87" spans="1:7" ht="12.75" hidden="1">
      <c r="A87" s="32"/>
      <c r="B87" s="32"/>
      <c r="C87" s="32"/>
      <c r="D87" s="32"/>
      <c r="E87" s="32"/>
      <c r="F87" s="32"/>
      <c r="G87" s="32"/>
    </row>
    <row r="88" spans="1:7" ht="12.75" hidden="1">
      <c r="A88" s="32"/>
      <c r="B88" s="32"/>
      <c r="C88" s="32"/>
      <c r="D88" s="32"/>
      <c r="E88" s="32"/>
      <c r="F88" s="32"/>
      <c r="G88" s="32"/>
    </row>
    <row r="89" spans="1:7" ht="12.75" hidden="1">
      <c r="A89" s="32"/>
      <c r="B89" s="32"/>
      <c r="C89" s="32"/>
      <c r="D89" s="32"/>
      <c r="E89" s="32"/>
      <c r="F89" s="32"/>
      <c r="G89" s="32"/>
    </row>
    <row r="90" spans="1:7" ht="12.75" hidden="1">
      <c r="A90" s="32"/>
      <c r="B90" s="32"/>
      <c r="C90" s="32"/>
      <c r="D90" s="32"/>
      <c r="E90" s="32"/>
      <c r="F90" s="32"/>
      <c r="G90" s="32"/>
    </row>
    <row r="91" spans="1:7" ht="12.75" hidden="1">
      <c r="A91" s="32"/>
      <c r="B91" s="32"/>
      <c r="C91" s="32"/>
      <c r="D91" s="32"/>
      <c r="E91" s="32"/>
      <c r="F91" s="32"/>
      <c r="G91" s="32"/>
    </row>
    <row r="92" spans="1:7" ht="12.75" hidden="1">
      <c r="A92" s="32"/>
      <c r="B92" s="32"/>
      <c r="C92" s="32"/>
      <c r="D92" s="32"/>
      <c r="E92" s="32"/>
      <c r="F92" s="32"/>
      <c r="G92" s="32"/>
    </row>
    <row r="93" spans="1:7" ht="12.75" hidden="1">
      <c r="A93" s="32"/>
      <c r="B93" s="32"/>
      <c r="C93" s="32"/>
      <c r="D93" s="32"/>
      <c r="E93" s="32"/>
      <c r="F93" s="32"/>
      <c r="G93" s="32"/>
    </row>
    <row r="94" spans="1:7" ht="12.75" hidden="1">
      <c r="A94" s="32"/>
      <c r="B94" s="32"/>
      <c r="C94" s="32"/>
      <c r="D94" s="32"/>
      <c r="E94" s="32"/>
      <c r="F94" s="32"/>
      <c r="G94" s="32"/>
    </row>
    <row r="95" spans="1:7" ht="12.75" hidden="1">
      <c r="A95" s="32"/>
      <c r="B95" s="32"/>
      <c r="C95" s="32"/>
      <c r="D95" s="32"/>
      <c r="E95" s="32"/>
      <c r="F95" s="32"/>
      <c r="G95" s="32"/>
    </row>
    <row r="96" spans="1:7" ht="12.75" hidden="1">
      <c r="A96" s="32"/>
      <c r="B96" s="32"/>
      <c r="C96" s="32"/>
      <c r="D96" s="32"/>
      <c r="E96" s="32"/>
      <c r="F96" s="32"/>
      <c r="G96" s="32"/>
    </row>
    <row r="97" spans="1:7" ht="12.75" hidden="1">
      <c r="A97" s="32"/>
      <c r="B97" s="32"/>
      <c r="C97" s="32"/>
      <c r="D97" s="32"/>
      <c r="E97" s="32"/>
      <c r="F97" s="32"/>
      <c r="G97" s="32"/>
    </row>
    <row r="98" spans="1:7" ht="12.75" hidden="1">
      <c r="A98" s="32"/>
      <c r="B98" s="32"/>
      <c r="C98" s="32"/>
      <c r="D98" s="32"/>
      <c r="E98" s="32"/>
      <c r="F98" s="32"/>
      <c r="G98" s="32"/>
    </row>
    <row r="99" spans="1:7" ht="12.75" hidden="1">
      <c r="A99" s="32"/>
      <c r="B99" s="32"/>
      <c r="C99" s="32"/>
      <c r="D99" s="32"/>
      <c r="E99" s="32"/>
      <c r="F99" s="32"/>
      <c r="G99" s="32"/>
    </row>
    <row r="100" spans="1:7" ht="12.75" hidden="1">
      <c r="A100" s="32"/>
      <c r="B100" s="32"/>
      <c r="C100" s="32"/>
      <c r="D100" s="32"/>
      <c r="E100" s="32"/>
      <c r="F100" s="32"/>
      <c r="G100" s="32"/>
    </row>
    <row r="101" spans="1:7" ht="12.75" hidden="1">
      <c r="A101" s="32"/>
      <c r="B101" s="32"/>
      <c r="C101" s="32"/>
      <c r="D101" s="32"/>
      <c r="E101" s="32"/>
      <c r="F101" s="32"/>
      <c r="G101" s="32"/>
    </row>
    <row r="102" spans="1:7" ht="12.75" hidden="1">
      <c r="A102" s="32"/>
      <c r="B102" s="32"/>
      <c r="C102" s="32"/>
      <c r="D102" s="32"/>
      <c r="E102" s="32"/>
      <c r="F102" s="32"/>
      <c r="G102" s="32"/>
    </row>
    <row r="103" spans="1:7" ht="12.75" hidden="1">
      <c r="A103" s="32"/>
      <c r="B103" s="32"/>
      <c r="C103" s="32"/>
      <c r="D103" s="32"/>
      <c r="E103" s="32"/>
      <c r="F103" s="32"/>
      <c r="G103" s="32"/>
    </row>
    <row r="104" spans="1:7" ht="12.75" hidden="1">
      <c r="A104" s="32"/>
      <c r="B104" s="32"/>
      <c r="C104" s="32"/>
      <c r="D104" s="32"/>
      <c r="E104" s="32"/>
      <c r="F104" s="32"/>
      <c r="G104" s="32"/>
    </row>
    <row r="105" spans="1:7" ht="12.75" hidden="1">
      <c r="A105" s="32"/>
      <c r="B105" s="32"/>
      <c r="C105" s="32"/>
      <c r="D105" s="32"/>
      <c r="E105" s="32"/>
      <c r="F105" s="32"/>
      <c r="G105" s="32"/>
    </row>
    <row r="106" spans="1:7" ht="12.75" hidden="1">
      <c r="A106" s="32"/>
      <c r="B106" s="32"/>
      <c r="C106" s="32"/>
      <c r="D106" s="32"/>
      <c r="E106" s="32"/>
      <c r="F106" s="32"/>
      <c r="G106" s="32"/>
    </row>
    <row r="107" spans="1:7" ht="12.75" hidden="1">
      <c r="A107" s="32"/>
      <c r="B107" s="32"/>
      <c r="C107" s="32"/>
      <c r="D107" s="32"/>
      <c r="E107" s="32"/>
      <c r="F107" s="32"/>
      <c r="G107" s="32"/>
    </row>
    <row r="108" spans="1:7" ht="12.75" hidden="1">
      <c r="A108" s="32"/>
      <c r="B108" s="32"/>
      <c r="C108" s="32"/>
      <c r="D108" s="32"/>
      <c r="E108" s="32"/>
      <c r="F108" s="32"/>
      <c r="G108" s="32"/>
    </row>
    <row r="109" spans="1:7" ht="12.75" hidden="1">
      <c r="A109" s="32"/>
      <c r="B109" s="32"/>
      <c r="C109" s="32"/>
      <c r="D109" s="32"/>
      <c r="E109" s="32"/>
      <c r="F109" s="32"/>
      <c r="G109" s="32"/>
    </row>
    <row r="110" spans="1:7" ht="12.75" hidden="1">
      <c r="A110" s="32"/>
      <c r="B110" s="32"/>
      <c r="C110" s="32"/>
      <c r="D110" s="32"/>
      <c r="E110" s="32"/>
      <c r="F110" s="32"/>
      <c r="G110" s="32"/>
    </row>
    <row r="111" spans="1:7" ht="12.75" hidden="1">
      <c r="A111" s="32"/>
      <c r="B111" s="32"/>
      <c r="C111" s="32"/>
      <c r="D111" s="32"/>
      <c r="E111" s="32"/>
      <c r="F111" s="32"/>
      <c r="G111" s="32"/>
    </row>
    <row r="112" spans="1:7" ht="12.75" hidden="1">
      <c r="A112" s="32"/>
      <c r="B112" s="32"/>
      <c r="C112" s="32"/>
      <c r="D112" s="32"/>
      <c r="E112" s="32"/>
      <c r="F112" s="32"/>
      <c r="G112" s="32"/>
    </row>
    <row r="113" spans="1:7" ht="12.75" hidden="1">
      <c r="A113" s="32"/>
      <c r="B113" s="32"/>
      <c r="C113" s="32"/>
      <c r="D113" s="32"/>
      <c r="E113" s="32"/>
      <c r="F113" s="32"/>
      <c r="G113" s="32"/>
    </row>
    <row r="114" spans="1:7" ht="12.75" hidden="1">
      <c r="A114" s="32"/>
      <c r="B114" s="32"/>
      <c r="C114" s="32"/>
      <c r="D114" s="32"/>
      <c r="E114" s="32"/>
      <c r="F114" s="32"/>
      <c r="G114" s="32"/>
    </row>
    <row r="115" spans="1:7" ht="12.75" hidden="1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>
        <f>462666.83-462175.87</f>
        <v>490.96000000002095</v>
      </c>
      <c r="G119" s="32"/>
    </row>
    <row r="120" spans="1:7" ht="12.75">
      <c r="A120" s="32"/>
      <c r="B120" s="32"/>
      <c r="C120" s="32"/>
      <c r="D120" s="32"/>
      <c r="E120" s="32"/>
      <c r="F120" s="32">
        <f>96812.93+165667.91+29670.63</f>
        <v>292151.47</v>
      </c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  <row r="156" spans="1:7" ht="12.75">
      <c r="A156" s="32"/>
      <c r="B156" s="32"/>
      <c r="C156" s="32"/>
      <c r="D156" s="32"/>
      <c r="E156" s="32"/>
      <c r="F156" s="32"/>
      <c r="G156" s="32"/>
    </row>
    <row r="157" spans="1:7" ht="12.75">
      <c r="A157" s="32"/>
      <c r="B157" s="32"/>
      <c r="C157" s="32"/>
      <c r="D157" s="32"/>
      <c r="E157" s="32"/>
      <c r="F157" s="32"/>
      <c r="G157" s="32"/>
    </row>
    <row r="158" spans="1:7" ht="12.75">
      <c r="A158" s="32"/>
      <c r="B158" s="32"/>
      <c r="C158" s="32"/>
      <c r="D158" s="32"/>
      <c r="E158" s="32"/>
      <c r="F158" s="32"/>
      <c r="G158" s="32"/>
    </row>
    <row r="159" spans="1:7" ht="12.75">
      <c r="A159" s="32"/>
      <c r="B159" s="32"/>
      <c r="C159" s="32"/>
      <c r="D159" s="32"/>
      <c r="E159" s="32"/>
      <c r="F159" s="32"/>
      <c r="G159" s="32"/>
    </row>
    <row r="160" spans="1:7" ht="12.75">
      <c r="A160" s="32"/>
      <c r="B160" s="32"/>
      <c r="C160" s="32"/>
      <c r="D160" s="32"/>
      <c r="E160" s="32"/>
      <c r="F160" s="32"/>
      <c r="G160" s="32"/>
    </row>
    <row r="161" spans="1:7" ht="12.75">
      <c r="A161" s="32"/>
      <c r="B161" s="32"/>
      <c r="C161" s="32"/>
      <c r="D161" s="32"/>
      <c r="E161" s="32"/>
      <c r="F161" s="32"/>
      <c r="G161" s="32"/>
    </row>
    <row r="162" spans="1:7" ht="12.75">
      <c r="A162" s="32"/>
      <c r="B162" s="32"/>
      <c r="C162" s="32"/>
      <c r="D162" s="32"/>
      <c r="E162" s="32"/>
      <c r="F162" s="32"/>
      <c r="G162" s="32"/>
    </row>
    <row r="163" spans="1:7" ht="12.75">
      <c r="A163" s="32"/>
      <c r="B163" s="32"/>
      <c r="C163" s="32"/>
      <c r="D163" s="32"/>
      <c r="E163" s="32"/>
      <c r="F163" s="32"/>
      <c r="G163" s="32"/>
    </row>
    <row r="164" spans="1:7" ht="12.75">
      <c r="A164" s="32"/>
      <c r="B164" s="32"/>
      <c r="C164" s="32"/>
      <c r="D164" s="32"/>
      <c r="E164" s="32"/>
      <c r="F164" s="32"/>
      <c r="G164" s="32"/>
    </row>
    <row r="165" spans="1:7" ht="12.75">
      <c r="A165" s="32"/>
      <c r="B165" s="32"/>
      <c r="C165" s="32"/>
      <c r="D165" s="32"/>
      <c r="E165" s="32"/>
      <c r="F165" s="32"/>
      <c r="G165" s="32"/>
    </row>
    <row r="166" spans="1:7" ht="12.75">
      <c r="A166" s="32"/>
      <c r="B166" s="32"/>
      <c r="C166" s="32"/>
      <c r="D166" s="32"/>
      <c r="E166" s="32"/>
      <c r="F166" s="32"/>
      <c r="G166" s="32"/>
    </row>
    <row r="167" spans="1:7" ht="12.75">
      <c r="A167" s="32"/>
      <c r="B167" s="32"/>
      <c r="C167" s="32"/>
      <c r="D167" s="32"/>
      <c r="E167" s="32"/>
      <c r="F167" s="32"/>
      <c r="G167" s="32"/>
    </row>
    <row r="168" spans="1:7" ht="12.75">
      <c r="A168" s="32"/>
      <c r="B168" s="32"/>
      <c r="C168" s="32"/>
      <c r="D168" s="32"/>
      <c r="E168" s="32"/>
      <c r="F168" s="32"/>
      <c r="G168" s="32"/>
    </row>
    <row r="169" spans="1:7" ht="12.75">
      <c r="A169" s="32"/>
      <c r="B169" s="32"/>
      <c r="C169" s="32"/>
      <c r="D169" s="32"/>
      <c r="E169" s="32"/>
      <c r="F169" s="32"/>
      <c r="G169" s="32"/>
    </row>
    <row r="170" spans="1:7" ht="12.75">
      <c r="A170" s="32"/>
      <c r="B170" s="32"/>
      <c r="C170" s="32"/>
      <c r="D170" s="32"/>
      <c r="E170" s="32"/>
      <c r="F170" s="32"/>
      <c r="G170" s="32"/>
    </row>
    <row r="171" spans="1:7" ht="12.75">
      <c r="A171" s="32"/>
      <c r="B171" s="32"/>
      <c r="C171" s="32"/>
      <c r="D171" s="32"/>
      <c r="E171" s="32"/>
      <c r="F171" s="32"/>
      <c r="G171" s="32"/>
    </row>
    <row r="172" spans="1:7" ht="12.75">
      <c r="A172" s="32"/>
      <c r="B172" s="32"/>
      <c r="C172" s="32"/>
      <c r="D172" s="32"/>
      <c r="E172" s="32"/>
      <c r="F172" s="32"/>
      <c r="G172" s="32"/>
    </row>
    <row r="173" spans="1:7" ht="12.75">
      <c r="A173" s="32"/>
      <c r="B173" s="32"/>
      <c r="C173" s="32"/>
      <c r="D173" s="32"/>
      <c r="E173" s="32"/>
      <c r="F173" s="32"/>
      <c r="G173" s="32"/>
    </row>
    <row r="174" spans="1:7" ht="12.75">
      <c r="A174" s="32"/>
      <c r="B174" s="32"/>
      <c r="C174" s="32"/>
      <c r="D174" s="32"/>
      <c r="E174" s="32"/>
      <c r="F174" s="32"/>
      <c r="G174" s="32"/>
    </row>
    <row r="175" spans="1:7" ht="12.75">
      <c r="A175" s="32"/>
      <c r="B175" s="32"/>
      <c r="C175" s="32"/>
      <c r="D175" s="32"/>
      <c r="E175" s="32"/>
      <c r="F175" s="32"/>
      <c r="G175" s="32"/>
    </row>
    <row r="176" spans="1:7" ht="12.75">
      <c r="A176" s="32"/>
      <c r="B176" s="32"/>
      <c r="C176" s="32"/>
      <c r="D176" s="32"/>
      <c r="E176" s="32"/>
      <c r="F176" s="32"/>
      <c r="G176" s="32"/>
    </row>
    <row r="177" spans="1:7" ht="12.75">
      <c r="A177" s="32"/>
      <c r="B177" s="32"/>
      <c r="C177" s="32"/>
      <c r="D177" s="32"/>
      <c r="E177" s="32"/>
      <c r="F177" s="32"/>
      <c r="G177" s="32"/>
    </row>
    <row r="178" spans="1:7" ht="12.75">
      <c r="A178" s="32"/>
      <c r="B178" s="32"/>
      <c r="C178" s="32"/>
      <c r="D178" s="32"/>
      <c r="E178" s="32"/>
      <c r="F178" s="32"/>
      <c r="G178" s="32"/>
    </row>
    <row r="179" spans="1:7" ht="12.75">
      <c r="A179" s="32"/>
      <c r="B179" s="32"/>
      <c r="C179" s="32"/>
      <c r="D179" s="32"/>
      <c r="E179" s="32"/>
      <c r="F179" s="32"/>
      <c r="G179" s="32"/>
    </row>
    <row r="180" spans="1:7" ht="12.75">
      <c r="A180" s="32"/>
      <c r="B180" s="32"/>
      <c r="C180" s="32"/>
      <c r="D180" s="32"/>
      <c r="E180" s="32"/>
      <c r="F180" s="32"/>
      <c r="G180" s="32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71:B71"/>
    <mergeCell ref="I9:P12"/>
    <mergeCell ref="A70:B70"/>
    <mergeCell ref="Q9:W12"/>
    <mergeCell ref="A69:F69"/>
    <mergeCell ref="A67:B67"/>
    <mergeCell ref="A68:B68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N86"/>
  <sheetViews>
    <sheetView view="pageBreakPreview" zoomScale="75" zoomScaleSheetLayoutView="75" zoomScalePageLayoutView="0" workbookViewId="0" topLeftCell="A31">
      <selection activeCell="A52" sqref="A52:F52"/>
    </sheetView>
  </sheetViews>
  <sheetFormatPr defaultColWidth="9.00390625" defaultRowHeight="12.75"/>
  <cols>
    <col min="1" max="1" width="8.25390625" style="0" bestFit="1" customWidth="1"/>
    <col min="2" max="2" width="49.375" style="0" customWidth="1"/>
    <col min="3" max="3" width="13.3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7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38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">
        <v>709.7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40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11752.632</v>
      </c>
      <c r="E13" s="22">
        <f>D13</f>
        <v>11752.632</v>
      </c>
      <c r="F13" s="22">
        <f aca="true" t="shared" si="1" ref="F13:F18">D13</f>
        <v>11752.632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709.7</v>
      </c>
      <c r="J13">
        <v>6</v>
      </c>
      <c r="K13">
        <v>2</v>
      </c>
      <c r="L13">
        <v>4</v>
      </c>
      <c r="M13" s="7">
        <f aca="true" t="shared" si="4" ref="M13:M18">C13*I13*J13</f>
        <v>5876.316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4471.110000000001</v>
      </c>
      <c r="V13">
        <f aca="true" t="shared" si="7" ref="V13:V18">T13*R13*I13</f>
        <v>4641.438000000001</v>
      </c>
      <c r="W13">
        <f aca="true" t="shared" si="8" ref="W13:W18">SUM(U13:V13)</f>
        <v>9112.548000000003</v>
      </c>
      <c r="AL13" s="49">
        <f>C7</f>
        <v>709.7</v>
      </c>
      <c r="AM13" s="5" t="e">
        <f>C13+#REF!</f>
        <v>#REF!</v>
      </c>
      <c r="AN13" s="44">
        <v>1.14</v>
      </c>
    </row>
    <row r="14" spans="1:40" ht="37.5">
      <c r="A14" s="21" t="s">
        <v>6</v>
      </c>
      <c r="B14" s="20" t="s">
        <v>7</v>
      </c>
      <c r="C14" s="96">
        <v>1.75</v>
      </c>
      <c r="D14" s="90">
        <f t="shared" si="0"/>
        <v>14903.7</v>
      </c>
      <c r="E14" s="22">
        <f>D14</f>
        <v>14903.7</v>
      </c>
      <c r="F14" s="22">
        <f t="shared" si="1"/>
        <v>14903.7</v>
      </c>
      <c r="G14" s="23">
        <f t="shared" si="2"/>
        <v>1.8373879641425002</v>
      </c>
      <c r="H14" s="6">
        <f t="shared" si="3"/>
        <v>1.96062740076</v>
      </c>
      <c r="I14" s="8">
        <f>I13</f>
        <v>709.7</v>
      </c>
      <c r="J14">
        <v>6</v>
      </c>
      <c r="K14">
        <v>2</v>
      </c>
      <c r="L14">
        <v>4</v>
      </c>
      <c r="M14" s="7">
        <f t="shared" si="4"/>
        <v>7451.85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5663.406000000001</v>
      </c>
      <c r="V14">
        <f t="shared" si="7"/>
        <v>5918.898</v>
      </c>
      <c r="W14">
        <f t="shared" si="8"/>
        <v>11582.304</v>
      </c>
      <c r="AL14">
        <f>AL13</f>
        <v>709.7</v>
      </c>
      <c r="AM14" s="5" t="e">
        <f>C14+#REF!</f>
        <v>#REF!</v>
      </c>
      <c r="AN14" s="44">
        <v>1.46</v>
      </c>
    </row>
    <row r="15" spans="1:40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709.7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553.566</v>
      </c>
      <c r="V15">
        <f t="shared" si="7"/>
        <v>0</v>
      </c>
      <c r="W15">
        <f t="shared" si="8"/>
        <v>553.566</v>
      </c>
      <c r="AL15">
        <f>AL14</f>
        <v>709.7</v>
      </c>
      <c r="AM15" s="5" t="e">
        <f>C15+#REF!</f>
        <v>#REF!</v>
      </c>
      <c r="AN15" s="44">
        <v>0</v>
      </c>
    </row>
    <row r="16" spans="1:40" ht="18.75">
      <c r="A16" s="21" t="s">
        <v>16</v>
      </c>
      <c r="B16" s="20" t="s">
        <v>10</v>
      </c>
      <c r="C16" s="96">
        <v>1.09</v>
      </c>
      <c r="D16" s="90">
        <f t="shared" si="0"/>
        <v>9282.876000000002</v>
      </c>
      <c r="E16" s="22">
        <f>D16</f>
        <v>9282.876000000002</v>
      </c>
      <c r="F16" s="22">
        <f t="shared" si="1"/>
        <v>9282.876000000002</v>
      </c>
      <c r="G16" s="23">
        <f t="shared" si="2"/>
        <v>1.1444302176659003</v>
      </c>
      <c r="H16" s="6">
        <f t="shared" si="3"/>
        <v>1.2211907810448</v>
      </c>
      <c r="I16" s="8">
        <f>I15</f>
        <v>709.7</v>
      </c>
      <c r="J16">
        <v>6</v>
      </c>
      <c r="K16">
        <v>2</v>
      </c>
      <c r="L16">
        <v>4</v>
      </c>
      <c r="M16" s="7">
        <f t="shared" si="4"/>
        <v>4641.438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3363.978</v>
      </c>
      <c r="V16">
        <f t="shared" si="7"/>
        <v>3491.724</v>
      </c>
      <c r="W16">
        <f t="shared" si="8"/>
        <v>6855.702</v>
      </c>
      <c r="AL16">
        <f>AL15</f>
        <v>709.7</v>
      </c>
      <c r="AM16" s="5" t="e">
        <f>C16+#REF!</f>
        <v>#REF!</v>
      </c>
      <c r="AN16" s="44">
        <v>0.58</v>
      </c>
    </row>
    <row r="17" spans="1:40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709.7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5280.168</v>
      </c>
      <c r="V17">
        <f t="shared" si="7"/>
        <v>5280.168</v>
      </c>
      <c r="W17">
        <f t="shared" si="8"/>
        <v>10560.336</v>
      </c>
      <c r="AL17">
        <f>AL16</f>
        <v>709.7</v>
      </c>
      <c r="AM17" s="5" t="e">
        <f>C17+#REF!</f>
        <v>#REF!</v>
      </c>
      <c r="AN17" s="44">
        <v>1.24</v>
      </c>
    </row>
    <row r="18" spans="1:40" ht="75">
      <c r="A18" s="21" t="s">
        <v>18</v>
      </c>
      <c r="B18" s="20" t="s">
        <v>19</v>
      </c>
      <c r="C18" s="96">
        <f>1.99+3.92</f>
        <v>5.91</v>
      </c>
      <c r="D18" s="90">
        <f t="shared" si="0"/>
        <v>50331.924000000006</v>
      </c>
      <c r="E18" s="51">
        <f>E20+E21+E23+E26+E28+E29+E31+E33+E35+E37+E38+E41+E42+E44</f>
        <v>38471.3</v>
      </c>
      <c r="F18" s="22">
        <f t="shared" si="1"/>
        <v>50331.924000000006</v>
      </c>
      <c r="G18" s="23">
        <f t="shared" si="2"/>
        <v>6.2051216389041</v>
      </c>
      <c r="H18" s="6">
        <f t="shared" si="3"/>
        <v>6.6213188219951995</v>
      </c>
      <c r="I18" s="8">
        <f>I17</f>
        <v>709.7</v>
      </c>
      <c r="J18">
        <v>6</v>
      </c>
      <c r="K18">
        <v>2</v>
      </c>
      <c r="L18">
        <v>4</v>
      </c>
      <c r="M18" s="7">
        <f t="shared" si="4"/>
        <v>25165.962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17927.022</v>
      </c>
      <c r="V18">
        <f t="shared" si="7"/>
        <v>19672.884000000002</v>
      </c>
      <c r="W18">
        <f t="shared" si="8"/>
        <v>37599.906</v>
      </c>
      <c r="AL18">
        <f>AL17</f>
        <v>709.7</v>
      </c>
      <c r="AM18" s="5" t="e">
        <f>C18+#REF!</f>
        <v>#REF!</v>
      </c>
      <c r="AN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7.5">
      <c r="A20" s="21"/>
      <c r="B20" s="20" t="s">
        <v>181</v>
      </c>
      <c r="C20" s="22"/>
      <c r="D20" s="22"/>
      <c r="E20" s="51">
        <v>3992.73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23.25" customHeight="1">
      <c r="A21" s="21"/>
      <c r="B21" s="20" t="s">
        <v>150</v>
      </c>
      <c r="C21" s="22"/>
      <c r="D21" s="22"/>
      <c r="E21" s="51">
        <v>167.32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23.25" customHeight="1">
      <c r="A22" s="21"/>
      <c r="B22" s="43" t="s">
        <v>90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21.75" customHeight="1">
      <c r="A23" s="21"/>
      <c r="B23" s="43" t="s">
        <v>233</v>
      </c>
      <c r="C23" s="22"/>
      <c r="D23" s="22"/>
      <c r="E23" s="51">
        <v>1050.44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7.25" customHeight="1">
      <c r="A24" s="21"/>
      <c r="B24" s="43" t="s">
        <v>108</v>
      </c>
      <c r="C24" s="22"/>
      <c r="D24" s="22"/>
      <c r="E24" s="51"/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21" customHeight="1">
      <c r="A25" s="21"/>
      <c r="B25" s="43" t="s">
        <v>102</v>
      </c>
      <c r="C25" s="22"/>
      <c r="D25" s="22"/>
      <c r="E25" s="51"/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54.75" customHeight="1">
      <c r="A26" s="21"/>
      <c r="B26" s="43" t="s">
        <v>275</v>
      </c>
      <c r="C26" s="22"/>
      <c r="D26" s="22"/>
      <c r="E26" s="51">
        <v>1554.92</v>
      </c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24" customHeight="1">
      <c r="A27" s="21"/>
      <c r="B27" s="43" t="s">
        <v>107</v>
      </c>
      <c r="C27" s="22"/>
      <c r="D27" s="22"/>
      <c r="E27" s="51"/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21" customHeight="1">
      <c r="A28" s="21"/>
      <c r="B28" s="43" t="s">
        <v>355</v>
      </c>
      <c r="C28" s="22"/>
      <c r="D28" s="22"/>
      <c r="E28" s="51">
        <v>360.63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41.25" customHeight="1">
      <c r="A29" s="21"/>
      <c r="B29" s="43" t="s">
        <v>377</v>
      </c>
      <c r="C29" s="22"/>
      <c r="D29" s="22"/>
      <c r="E29" s="51">
        <v>934.35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19.5" customHeight="1">
      <c r="A30" s="21"/>
      <c r="B30" s="43" t="s">
        <v>104</v>
      </c>
      <c r="C30" s="22"/>
      <c r="D30" s="22"/>
      <c r="E30" s="51"/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37.5" customHeight="1">
      <c r="A31" s="21"/>
      <c r="B31" s="43" t="s">
        <v>394</v>
      </c>
      <c r="C31" s="22"/>
      <c r="D31" s="22"/>
      <c r="E31" s="51">
        <v>373.74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8.75">
      <c r="A32" s="21"/>
      <c r="B32" s="43" t="s">
        <v>69</v>
      </c>
      <c r="C32" s="22"/>
      <c r="D32" s="22"/>
      <c r="E32" s="51"/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37.5" customHeight="1">
      <c r="A33" s="21"/>
      <c r="B33" s="20" t="s">
        <v>449</v>
      </c>
      <c r="C33" s="22"/>
      <c r="D33" s="22"/>
      <c r="E33" s="51">
        <v>2469.26</v>
      </c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23" ht="18.75">
      <c r="A34" s="19"/>
      <c r="B34" s="44" t="s">
        <v>81</v>
      </c>
      <c r="C34" s="22"/>
      <c r="D34" s="22"/>
      <c r="E34" s="51"/>
      <c r="F34" s="22"/>
      <c r="G34" s="23"/>
      <c r="H34" s="6"/>
      <c r="I34" s="8"/>
      <c r="J34">
        <v>6</v>
      </c>
      <c r="K34">
        <v>2</v>
      </c>
      <c r="L34">
        <v>4</v>
      </c>
      <c r="M34" s="7">
        <f>C34*I34*J34</f>
        <v>0</v>
      </c>
      <c r="N34" s="7" t="e">
        <f>I34*#REF!*K34</f>
        <v>#REF!</v>
      </c>
      <c r="O34" s="7" t="e">
        <f>#REF!*I34*L34</f>
        <v>#REF!</v>
      </c>
      <c r="P34" s="10"/>
      <c r="Q34" s="5"/>
      <c r="U34">
        <f>I34*Q34*T34</f>
        <v>0</v>
      </c>
      <c r="V34">
        <f>T34*R34*I34</f>
        <v>0</v>
      </c>
      <c r="W34">
        <f>SUM(U34:V34)</f>
        <v>0</v>
      </c>
    </row>
    <row r="35" spans="1:17" ht="37.5">
      <c r="A35" s="21"/>
      <c r="B35" s="24" t="s">
        <v>506</v>
      </c>
      <c r="C35" s="22"/>
      <c r="D35" s="22"/>
      <c r="E35" s="51">
        <v>21961.04</v>
      </c>
      <c r="F35" s="22"/>
      <c r="G35" s="23"/>
      <c r="H35" s="6"/>
      <c r="I35" s="8"/>
      <c r="M35" s="7"/>
      <c r="N35" s="7"/>
      <c r="O35" s="7"/>
      <c r="P35" s="10"/>
      <c r="Q35" s="5"/>
    </row>
    <row r="36" spans="1:17" ht="18.75">
      <c r="A36" s="21"/>
      <c r="B36" s="44" t="s">
        <v>82</v>
      </c>
      <c r="C36" s="22"/>
      <c r="D36" s="22"/>
      <c r="E36" s="51"/>
      <c r="F36" s="22"/>
      <c r="G36" s="23"/>
      <c r="H36" s="6"/>
      <c r="I36" s="8"/>
      <c r="M36" s="7"/>
      <c r="N36" s="7"/>
      <c r="O36" s="7"/>
      <c r="P36" s="10"/>
      <c r="Q36" s="5"/>
    </row>
    <row r="37" spans="1:17" ht="18.75">
      <c r="A37" s="21"/>
      <c r="B37" s="24" t="s">
        <v>547</v>
      </c>
      <c r="C37" s="22"/>
      <c r="D37" s="22"/>
      <c r="E37" s="51">
        <v>1885.99</v>
      </c>
      <c r="F37" s="22"/>
      <c r="G37" s="23"/>
      <c r="H37" s="6"/>
      <c r="I37" s="8"/>
      <c r="M37" s="7"/>
      <c r="N37" s="7"/>
      <c r="O37" s="7"/>
      <c r="P37" s="10"/>
      <c r="Q37" s="5"/>
    </row>
    <row r="38" spans="1:17" ht="39" customHeight="1">
      <c r="A38" s="21"/>
      <c r="B38" s="24" t="s">
        <v>525</v>
      </c>
      <c r="C38" s="22"/>
      <c r="D38" s="22"/>
      <c r="E38" s="51">
        <v>2092.73</v>
      </c>
      <c r="F38" s="22"/>
      <c r="G38" s="23"/>
      <c r="H38" s="6"/>
      <c r="I38" s="8"/>
      <c r="M38" s="7"/>
      <c r="N38" s="7"/>
      <c r="O38" s="7"/>
      <c r="P38" s="10"/>
      <c r="Q38" s="5"/>
    </row>
    <row r="39" spans="1:17" ht="18.75">
      <c r="A39" s="21"/>
      <c r="B39" s="44" t="s">
        <v>83</v>
      </c>
      <c r="C39" s="22"/>
      <c r="D39" s="22"/>
      <c r="E39" s="51"/>
      <c r="F39" s="22"/>
      <c r="G39" s="23"/>
      <c r="H39" s="6"/>
      <c r="I39" s="8"/>
      <c r="M39" s="7"/>
      <c r="N39" s="7"/>
      <c r="O39" s="7"/>
      <c r="P39" s="10"/>
      <c r="Q39" s="5"/>
    </row>
    <row r="40" spans="1:17" ht="18.75">
      <c r="A40" s="21"/>
      <c r="B40" s="44" t="s">
        <v>109</v>
      </c>
      <c r="C40" s="22"/>
      <c r="D40" s="22"/>
      <c r="E40" s="51"/>
      <c r="F40" s="22"/>
      <c r="G40" s="23"/>
      <c r="H40" s="6"/>
      <c r="I40" s="8"/>
      <c r="M40" s="7"/>
      <c r="N40" s="7"/>
      <c r="O40" s="7"/>
      <c r="P40" s="10"/>
      <c r="Q40" s="5"/>
    </row>
    <row r="41" spans="1:17" ht="22.5" customHeight="1">
      <c r="A41" s="21"/>
      <c r="B41" s="44" t="s">
        <v>651</v>
      </c>
      <c r="C41" s="22"/>
      <c r="D41" s="22"/>
      <c r="E41" s="51">
        <v>1308.09</v>
      </c>
      <c r="F41" s="22"/>
      <c r="G41" s="23"/>
      <c r="H41" s="6"/>
      <c r="I41" s="8"/>
      <c r="M41" s="7"/>
      <c r="N41" s="7"/>
      <c r="O41" s="7"/>
      <c r="P41" s="10"/>
      <c r="Q41" s="5"/>
    </row>
    <row r="42" spans="1:17" ht="18.75">
      <c r="A42" s="21"/>
      <c r="B42" s="44" t="s">
        <v>634</v>
      </c>
      <c r="C42" s="22"/>
      <c r="D42" s="22"/>
      <c r="E42" s="51">
        <v>70.9</v>
      </c>
      <c r="F42" s="22"/>
      <c r="G42" s="23"/>
      <c r="H42" s="6"/>
      <c r="I42" s="8"/>
      <c r="M42" s="7"/>
      <c r="N42" s="7"/>
      <c r="O42" s="7"/>
      <c r="P42" s="10"/>
      <c r="Q42" s="5"/>
    </row>
    <row r="43" spans="1:17" ht="18.75">
      <c r="A43" s="21"/>
      <c r="B43" s="43" t="s">
        <v>85</v>
      </c>
      <c r="C43" s="22"/>
      <c r="D43" s="22"/>
      <c r="E43" s="51"/>
      <c r="F43" s="22"/>
      <c r="G43" s="23"/>
      <c r="H43" s="6"/>
      <c r="I43" s="8"/>
      <c r="M43" s="7"/>
      <c r="N43" s="7"/>
      <c r="O43" s="7"/>
      <c r="P43" s="10"/>
      <c r="Q43" s="5"/>
    </row>
    <row r="44" spans="1:17" ht="18.75">
      <c r="A44" s="21"/>
      <c r="B44" s="20" t="s">
        <v>696</v>
      </c>
      <c r="C44" s="22"/>
      <c r="D44" s="22"/>
      <c r="E44" s="51">
        <v>249.16</v>
      </c>
      <c r="F44" s="22"/>
      <c r="G44" s="23"/>
      <c r="H44" s="6"/>
      <c r="I44" s="8"/>
      <c r="M44" s="7"/>
      <c r="N44" s="7"/>
      <c r="O44" s="7"/>
      <c r="P44" s="10"/>
      <c r="Q44" s="5"/>
    </row>
    <row r="45" spans="1:23" ht="18.75">
      <c r="A45" s="18"/>
      <c r="B45" s="20" t="s">
        <v>11</v>
      </c>
      <c r="C45" s="19">
        <f>SUM(C13:C39)</f>
        <v>10.129999999999999</v>
      </c>
      <c r="D45" s="22">
        <f>SUM(D13:D39)</f>
        <v>86271.13200000001</v>
      </c>
      <c r="E45" s="22">
        <f>E13+E14+E15+E16+E17+E18</f>
        <v>74410.508</v>
      </c>
      <c r="F45" s="22">
        <f>F13+F14+F15+F16+F17+F18</f>
        <v>86271.13200000001</v>
      </c>
      <c r="G45" s="23">
        <f>1.04993597951*C45</f>
        <v>10.635851472436299</v>
      </c>
      <c r="H45" s="6">
        <f>1.12035851472*C45</f>
        <v>11.349231754113598</v>
      </c>
      <c r="I45" s="8">
        <f>I18</f>
        <v>709.7</v>
      </c>
      <c r="M45" s="7"/>
      <c r="P45" s="10"/>
      <c r="Q45" s="5">
        <f>SUM(Q13:Q39)</f>
        <v>8.75</v>
      </c>
      <c r="R45" s="5">
        <f>SUM(R13:R39)</f>
        <v>9.16</v>
      </c>
      <c r="S45" s="5"/>
      <c r="T45" s="5"/>
      <c r="U45" s="5">
        <f>SUM(U13:U39)</f>
        <v>37259.25</v>
      </c>
      <c r="V45" s="5">
        <f>SUM(V13:V39)</f>
        <v>39005.11200000001</v>
      </c>
      <c r="W45" s="5">
        <f>SUM(W13:W39)</f>
        <v>76264.36200000001</v>
      </c>
    </row>
    <row r="46" spans="1:23" ht="37.5">
      <c r="A46" s="18"/>
      <c r="B46" s="20" t="s">
        <v>134</v>
      </c>
      <c r="C46" s="43"/>
      <c r="D46" s="96">
        <v>-1703.28</v>
      </c>
      <c r="E46" s="97">
        <f>D46</f>
        <v>-1703.28</v>
      </c>
      <c r="F46" s="44"/>
      <c r="G46" s="109"/>
      <c r="H46" s="73"/>
      <c r="I46" s="8"/>
      <c r="M46" s="7"/>
      <c r="P46" s="10"/>
      <c r="Q46" s="5"/>
      <c r="R46" s="5"/>
      <c r="S46" s="5"/>
      <c r="T46" s="5"/>
      <c r="U46" s="5"/>
      <c r="V46" s="5"/>
      <c r="W46" s="5"/>
    </row>
    <row r="47" spans="1:23" ht="37.5">
      <c r="A47" s="18"/>
      <c r="B47" s="20" t="s">
        <v>135</v>
      </c>
      <c r="C47" s="43"/>
      <c r="D47" s="44">
        <f>D45+D46</f>
        <v>84567.85200000001</v>
      </c>
      <c r="E47" s="44">
        <f>E45+E46</f>
        <v>72707.228</v>
      </c>
      <c r="F47" s="44">
        <f>F45+F46</f>
        <v>86271.13200000001</v>
      </c>
      <c r="G47" s="109"/>
      <c r="H47" s="73"/>
      <c r="I47" s="8"/>
      <c r="M47" s="7"/>
      <c r="P47" s="10"/>
      <c r="Q47" s="5"/>
      <c r="R47" s="5"/>
      <c r="S47" s="5"/>
      <c r="T47" s="5"/>
      <c r="U47" s="5"/>
      <c r="V47" s="5"/>
      <c r="W47" s="5"/>
    </row>
    <row r="48" spans="1:40" ht="19.5" customHeight="1" hidden="1">
      <c r="A48" s="18">
        <v>5</v>
      </c>
      <c r="B48" s="25" t="s">
        <v>22</v>
      </c>
      <c r="C48" s="50">
        <v>1.85</v>
      </c>
      <c r="D48" s="22">
        <f>6*AL48*AM48</f>
        <v>14605.626000000004</v>
      </c>
      <c r="E48" s="51">
        <f>D48</f>
        <v>14605.626000000004</v>
      </c>
      <c r="F48" s="22">
        <f>AN48*12*AL48</f>
        <v>16095.996000000001</v>
      </c>
      <c r="G48" s="49" t="e">
        <f>#REF!</f>
        <v>#REF!</v>
      </c>
      <c r="H48" s="5" t="e">
        <f>C48+#REF!</f>
        <v>#REF!</v>
      </c>
      <c r="I48" s="44">
        <v>3.43</v>
      </c>
      <c r="J48">
        <v>10</v>
      </c>
      <c r="K48">
        <v>2</v>
      </c>
      <c r="M48" s="7">
        <f>C48*I48*J48</f>
        <v>63.455000000000005</v>
      </c>
      <c r="N48" s="7" t="e">
        <f>#REF!*I48*K48</f>
        <v>#REF!</v>
      </c>
      <c r="O48" s="7" t="e">
        <f>SUM(M48:N48)</f>
        <v>#REF!</v>
      </c>
      <c r="P48" s="9"/>
      <c r="Q48" s="5">
        <v>1.47</v>
      </c>
      <c r="R48">
        <v>1.58</v>
      </c>
      <c r="S48">
        <v>6</v>
      </c>
      <c r="T48">
        <v>6</v>
      </c>
      <c r="U48">
        <f>Q48*I48*S48</f>
        <v>30.2526</v>
      </c>
      <c r="V48">
        <f>R48*T48*I48</f>
        <v>32.516400000000004</v>
      </c>
      <c r="W48">
        <f>SUM(U48:V48)</f>
        <v>62.769000000000005</v>
      </c>
      <c r="AB48" t="e">
        <f>#REF!</f>
        <v>#REF!</v>
      </c>
      <c r="AC48" s="49">
        <f>AC3</f>
        <v>0</v>
      </c>
      <c r="AD48" s="49">
        <v>3.05</v>
      </c>
      <c r="AE48">
        <v>3.43</v>
      </c>
      <c r="AF48" t="e">
        <f>#REF!</f>
        <v>#REF!</v>
      </c>
      <c r="AG48">
        <v>3.05</v>
      </c>
      <c r="AH48">
        <v>3.43</v>
      </c>
      <c r="AL48">
        <f>AL18</f>
        <v>709.7</v>
      </c>
      <c r="AM48">
        <v>3.43</v>
      </c>
      <c r="AN48">
        <v>1.89</v>
      </c>
    </row>
    <row r="49" spans="1:16" ht="18.75">
      <c r="A49" s="16"/>
      <c r="B49" s="26"/>
      <c r="C49" s="16"/>
      <c r="D49" s="16"/>
      <c r="E49" s="16"/>
      <c r="F49" s="16"/>
      <c r="G49" s="16"/>
      <c r="P49" s="10"/>
    </row>
    <row r="50" spans="1:16" ht="18.75">
      <c r="A50" s="153" t="s">
        <v>137</v>
      </c>
      <c r="B50" s="153"/>
      <c r="C50" s="140">
        <v>65417.62</v>
      </c>
      <c r="D50" s="74"/>
      <c r="E50" s="74" t="s">
        <v>13</v>
      </c>
      <c r="F50" s="75"/>
      <c r="G50" s="16"/>
      <c r="P50" s="10"/>
    </row>
    <row r="51" spans="1:16" ht="18.75">
      <c r="A51" s="153" t="s">
        <v>715</v>
      </c>
      <c r="B51" s="153"/>
      <c r="C51" s="140">
        <v>93078.78</v>
      </c>
      <c r="D51" s="74"/>
      <c r="E51" s="74" t="s">
        <v>13</v>
      </c>
      <c r="F51" s="75"/>
      <c r="G51" s="16"/>
      <c r="P51" s="10"/>
    </row>
    <row r="52" spans="1:7" ht="18.75">
      <c r="A52" s="148" t="s">
        <v>12</v>
      </c>
      <c r="B52" s="148"/>
      <c r="C52" s="148"/>
      <c r="D52" s="148"/>
      <c r="E52" s="148"/>
      <c r="F52" s="148"/>
      <c r="G52" s="16"/>
    </row>
    <row r="53" spans="1:7" ht="18.75" customHeight="1" hidden="1">
      <c r="A53" s="149" t="s">
        <v>26</v>
      </c>
      <c r="B53" s="149"/>
      <c r="C53" s="11" t="e">
        <f>C50-#REF!</f>
        <v>#REF!</v>
      </c>
      <c r="D53" s="16"/>
      <c r="E53" s="16"/>
      <c r="F53" s="16"/>
      <c r="G53" s="16"/>
    </row>
    <row r="54" spans="1:7" ht="18.75" customHeight="1" hidden="1">
      <c r="A54" s="149" t="s">
        <v>28</v>
      </c>
      <c r="B54" s="149"/>
      <c r="C54" s="48">
        <f>D45-E45</f>
        <v>11860.62400000001</v>
      </c>
      <c r="D54" s="32"/>
      <c r="E54" s="32"/>
      <c r="F54" s="32"/>
      <c r="G54" s="16"/>
    </row>
    <row r="55" spans="1:7" ht="18.75">
      <c r="A55" s="14"/>
      <c r="B55" s="16"/>
      <c r="C55" s="16"/>
      <c r="D55" s="16"/>
      <c r="E55" s="16"/>
      <c r="F55" s="16"/>
      <c r="G55" s="16"/>
    </row>
    <row r="56" spans="1:7" ht="12.75">
      <c r="A56" s="32"/>
      <c r="B56" s="33"/>
      <c r="C56" s="33"/>
      <c r="D56" s="33"/>
      <c r="E56" s="33"/>
      <c r="F56" s="33"/>
      <c r="G56" s="33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</sheetData>
  <sheetProtection/>
  <mergeCells count="16">
    <mergeCell ref="Q9:W12"/>
    <mergeCell ref="A52:F52"/>
    <mergeCell ref="A50:B50"/>
    <mergeCell ref="A51:B51"/>
    <mergeCell ref="A1:F2"/>
    <mergeCell ref="A3:F3"/>
    <mergeCell ref="A4:G5"/>
    <mergeCell ref="F9:F11"/>
    <mergeCell ref="A9:A11"/>
    <mergeCell ref="B9:B11"/>
    <mergeCell ref="A54:B54"/>
    <mergeCell ref="I9:P12"/>
    <mergeCell ref="A53:B53"/>
    <mergeCell ref="D9:D11"/>
    <mergeCell ref="E9:E11"/>
    <mergeCell ref="C9:C11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74" r:id="rId1"/>
  <rowBreaks count="1" manualBreakCount="1">
    <brk id="35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N57"/>
  <sheetViews>
    <sheetView view="pageBreakPreview" zoomScale="75" zoomScaleSheetLayoutView="75" zoomScalePageLayoutView="0" workbookViewId="0" topLeftCell="A31">
      <selection activeCell="F13" sqref="F13:F18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5.375" style="0" bestFit="1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39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724.7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66" t="s">
        <v>89</v>
      </c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6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6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7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12001.032</v>
      </c>
      <c r="E13" s="22">
        <f>D13</f>
        <v>12001.032</v>
      </c>
      <c r="F13" s="22">
        <f aca="true" t="shared" si="1" ref="F13:F18">D13</f>
        <v>12001.032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724.7</v>
      </c>
      <c r="J13">
        <v>6</v>
      </c>
      <c r="K13">
        <v>2</v>
      </c>
      <c r="L13">
        <v>4</v>
      </c>
      <c r="M13" s="7">
        <f aca="true" t="shared" si="4" ref="M13:M18">C13*I13*J13</f>
        <v>6000.516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4565.610000000001</v>
      </c>
      <c r="V13">
        <f aca="true" t="shared" si="7" ref="V13:V18">T13*R13*I13</f>
        <v>4739.538000000001</v>
      </c>
      <c r="W13">
        <f aca="true" t="shared" si="8" ref="W13:W18">SUM(U13:V13)</f>
        <v>9305.148000000001</v>
      </c>
      <c r="AF13" s="49">
        <f>C7</f>
        <v>724.7</v>
      </c>
      <c r="AG13" s="5" t="e">
        <f>C13+#REF!</f>
        <v>#REF!</v>
      </c>
      <c r="AH13" s="44">
        <v>1.14</v>
      </c>
    </row>
    <row r="14" spans="1:34" ht="37.5">
      <c r="A14" s="21" t="s">
        <v>6</v>
      </c>
      <c r="B14" s="20" t="s">
        <v>7</v>
      </c>
      <c r="C14" s="96">
        <v>1.75</v>
      </c>
      <c r="D14" s="90">
        <f t="shared" si="0"/>
        <v>15218.7</v>
      </c>
      <c r="E14" s="22">
        <f>D14</f>
        <v>15218.7</v>
      </c>
      <c r="F14" s="22">
        <f t="shared" si="1"/>
        <v>15218.7</v>
      </c>
      <c r="G14" s="23">
        <f t="shared" si="2"/>
        <v>1.8373879641425002</v>
      </c>
      <c r="H14" s="6">
        <f t="shared" si="3"/>
        <v>1.96062740076</v>
      </c>
      <c r="I14" s="8">
        <f>I13</f>
        <v>724.7</v>
      </c>
      <c r="J14">
        <v>6</v>
      </c>
      <c r="K14">
        <v>2</v>
      </c>
      <c r="L14">
        <v>4</v>
      </c>
      <c r="M14" s="7">
        <f t="shared" si="4"/>
        <v>7609.35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5783.106000000001</v>
      </c>
      <c r="V14">
        <f t="shared" si="7"/>
        <v>6043.9980000000005</v>
      </c>
      <c r="W14">
        <f t="shared" si="8"/>
        <v>11827.104000000001</v>
      </c>
      <c r="AF14">
        <f>AF13</f>
        <v>724.7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724.7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565.2660000000001</v>
      </c>
      <c r="V15">
        <f t="shared" si="7"/>
        <v>0</v>
      </c>
      <c r="W15">
        <f t="shared" si="8"/>
        <v>565.2660000000001</v>
      </c>
      <c r="AF15">
        <f>AF14</f>
        <v>724.7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96">
        <v>1.09</v>
      </c>
      <c r="D16" s="90">
        <f t="shared" si="0"/>
        <v>9479.076000000003</v>
      </c>
      <c r="E16" s="22">
        <f>D16</f>
        <v>9479.076000000003</v>
      </c>
      <c r="F16" s="22">
        <f t="shared" si="1"/>
        <v>9479.076000000003</v>
      </c>
      <c r="G16" s="23">
        <f t="shared" si="2"/>
        <v>1.1444302176659003</v>
      </c>
      <c r="H16" s="6">
        <f t="shared" si="3"/>
        <v>1.2211907810448</v>
      </c>
      <c r="I16" s="8">
        <f>I15</f>
        <v>724.7</v>
      </c>
      <c r="J16">
        <v>6</v>
      </c>
      <c r="K16">
        <v>2</v>
      </c>
      <c r="L16">
        <v>4</v>
      </c>
      <c r="M16" s="7">
        <f t="shared" si="4"/>
        <v>4739.5380000000005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3435.0780000000004</v>
      </c>
      <c r="V16">
        <f t="shared" si="7"/>
        <v>3565.5240000000003</v>
      </c>
      <c r="W16">
        <f t="shared" si="8"/>
        <v>7000.602000000001</v>
      </c>
      <c r="AF16">
        <f>AF15</f>
        <v>724.7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724.7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5391.768</v>
      </c>
      <c r="V17">
        <f t="shared" si="7"/>
        <v>5391.768</v>
      </c>
      <c r="W17">
        <f t="shared" si="8"/>
        <v>10783.536</v>
      </c>
      <c r="AF17">
        <f>AF16</f>
        <v>724.7</v>
      </c>
      <c r="AG17" s="5" t="e">
        <f>C17+#REF!</f>
        <v>#REF!</v>
      </c>
      <c r="AH17" s="44">
        <v>1.24</v>
      </c>
    </row>
    <row r="18" spans="1:34" ht="93.75">
      <c r="A18" s="21" t="s">
        <v>18</v>
      </c>
      <c r="B18" s="20" t="s">
        <v>19</v>
      </c>
      <c r="C18" s="96">
        <f>1.99+3.92</f>
        <v>5.91</v>
      </c>
      <c r="D18" s="90">
        <f t="shared" si="0"/>
        <v>51395.724</v>
      </c>
      <c r="E18" s="22">
        <f>E20+E22+E25+E27+E28+E30+E32+E35+E36+E38+E39+E42+E44+E45+E33</f>
        <v>94644.11000000002</v>
      </c>
      <c r="F18" s="22">
        <f t="shared" si="1"/>
        <v>51395.724</v>
      </c>
      <c r="G18" s="23">
        <f t="shared" si="2"/>
        <v>6.2051216389041</v>
      </c>
      <c r="H18" s="6">
        <f t="shared" si="3"/>
        <v>6.6213188219951995</v>
      </c>
      <c r="I18" s="8">
        <f>I17</f>
        <v>724.7</v>
      </c>
      <c r="J18">
        <v>6</v>
      </c>
      <c r="K18">
        <v>2</v>
      </c>
      <c r="L18">
        <v>4</v>
      </c>
      <c r="M18" s="7">
        <f t="shared" si="4"/>
        <v>25697.862000000005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18305.922</v>
      </c>
      <c r="V18">
        <f t="shared" si="7"/>
        <v>20088.684</v>
      </c>
      <c r="W18">
        <f t="shared" si="8"/>
        <v>38394.606</v>
      </c>
      <c r="AF18">
        <f>AF17</f>
        <v>724.7</v>
      </c>
      <c r="AG18" s="5" t="e">
        <f>C18+#REF!</f>
        <v>#REF!</v>
      </c>
      <c r="AH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3.75" customHeight="1">
      <c r="A20" s="21"/>
      <c r="B20" s="20" t="s">
        <v>182</v>
      </c>
      <c r="C20" s="22"/>
      <c r="D20" s="22"/>
      <c r="E20" s="51">
        <v>4301.43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20.25" customHeight="1">
      <c r="A21" s="21"/>
      <c r="B21" s="43" t="s">
        <v>90</v>
      </c>
      <c r="C21" s="22"/>
      <c r="D21" s="22"/>
      <c r="E21" s="51"/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73.5" customHeight="1">
      <c r="A22" s="21"/>
      <c r="B22" s="20" t="s">
        <v>234</v>
      </c>
      <c r="C22" s="22"/>
      <c r="D22" s="22"/>
      <c r="E22" s="51">
        <v>7280.2</v>
      </c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43" t="s">
        <v>108</v>
      </c>
      <c r="C23" s="22"/>
      <c r="D23" s="22"/>
      <c r="E23" s="51"/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>
      <c r="A24" s="21"/>
      <c r="B24" s="43" t="s">
        <v>102</v>
      </c>
      <c r="C24" s="22"/>
      <c r="D24" s="22"/>
      <c r="E24" s="51"/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37.5">
      <c r="A25" s="21"/>
      <c r="B25" s="20" t="s">
        <v>267</v>
      </c>
      <c r="C25" s="22"/>
      <c r="D25" s="22"/>
      <c r="E25" s="51">
        <v>1245.8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107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21"/>
      <c r="B27" s="20" t="s">
        <v>359</v>
      </c>
      <c r="C27" s="22"/>
      <c r="D27" s="22"/>
      <c r="E27" s="51">
        <v>180.33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9.5" customHeight="1">
      <c r="A28" s="21"/>
      <c r="B28" s="20" t="s">
        <v>378</v>
      </c>
      <c r="C28" s="22"/>
      <c r="D28" s="22"/>
      <c r="E28" s="51">
        <v>2086.48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>
      <c r="A29" s="21"/>
      <c r="B29" s="43" t="s">
        <v>97</v>
      </c>
      <c r="C29" s="22"/>
      <c r="D29" s="22"/>
      <c r="E29" s="51"/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37.5">
      <c r="A30" s="21"/>
      <c r="B30" s="20" t="s">
        <v>395</v>
      </c>
      <c r="C30" s="22"/>
      <c r="D30" s="22"/>
      <c r="E30" s="51">
        <v>249.16</v>
      </c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21"/>
      <c r="B31" s="43" t="s">
        <v>111</v>
      </c>
      <c r="C31" s="22"/>
      <c r="D31" s="22"/>
      <c r="E31" s="51"/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8.75">
      <c r="A32" s="21"/>
      <c r="B32" s="20" t="s">
        <v>344</v>
      </c>
      <c r="C32" s="22"/>
      <c r="D32" s="22"/>
      <c r="E32" s="51">
        <v>43.68</v>
      </c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37.5">
      <c r="A33" s="21"/>
      <c r="B33" s="20" t="s">
        <v>267</v>
      </c>
      <c r="C33" s="22"/>
      <c r="D33" s="22"/>
      <c r="E33" s="51">
        <v>1245.83</v>
      </c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18.75">
      <c r="A34" s="21"/>
      <c r="B34" s="43" t="s">
        <v>112</v>
      </c>
      <c r="C34" s="22"/>
      <c r="D34" s="22"/>
      <c r="E34" s="51"/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37.5">
      <c r="A35" s="21"/>
      <c r="B35" s="43" t="s">
        <v>482</v>
      </c>
      <c r="C35" s="22"/>
      <c r="D35" s="22"/>
      <c r="E35" s="51">
        <v>2280.75</v>
      </c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24.75" customHeight="1">
      <c r="A36" s="21"/>
      <c r="B36" s="43" t="s">
        <v>276</v>
      </c>
      <c r="C36" s="22"/>
      <c r="D36" s="22"/>
      <c r="E36" s="51">
        <v>1885.99</v>
      </c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18" ht="18.75">
      <c r="A37" s="21"/>
      <c r="B37" s="43" t="s">
        <v>82</v>
      </c>
      <c r="C37" s="22"/>
      <c r="D37" s="22"/>
      <c r="E37" s="51"/>
      <c r="F37" s="22"/>
      <c r="G37" s="23"/>
      <c r="H37" s="6"/>
      <c r="I37" s="8"/>
      <c r="M37" s="7"/>
      <c r="N37" s="7"/>
      <c r="O37" s="7"/>
      <c r="P37" s="9"/>
      <c r="Q37" s="5"/>
      <c r="R37" s="5"/>
    </row>
    <row r="38" spans="1:18" ht="37.5">
      <c r="A38" s="21"/>
      <c r="B38" s="20" t="s">
        <v>548</v>
      </c>
      <c r="C38" s="22"/>
      <c r="D38" s="22"/>
      <c r="E38" s="51">
        <v>15103.14</v>
      </c>
      <c r="F38" s="22"/>
      <c r="G38" s="23"/>
      <c r="H38" s="6"/>
      <c r="I38" s="8"/>
      <c r="M38" s="7"/>
      <c r="N38" s="7"/>
      <c r="O38" s="7"/>
      <c r="P38" s="9"/>
      <c r="Q38" s="5"/>
      <c r="R38" s="5"/>
    </row>
    <row r="39" spans="1:18" ht="56.25">
      <c r="A39" s="21"/>
      <c r="B39" s="20" t="s">
        <v>526</v>
      </c>
      <c r="C39" s="22"/>
      <c r="D39" s="22"/>
      <c r="E39" s="51">
        <v>1992.76</v>
      </c>
      <c r="F39" s="22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43" t="s">
        <v>83</v>
      </c>
      <c r="C40" s="22"/>
      <c r="D40" s="22"/>
      <c r="E40" s="51"/>
      <c r="F40" s="22"/>
      <c r="G40" s="23"/>
      <c r="H40" s="6"/>
      <c r="I40" s="8"/>
      <c r="M40" s="7"/>
      <c r="N40" s="7"/>
      <c r="O40" s="7"/>
      <c r="P40" s="9"/>
      <c r="Q40" s="5"/>
      <c r="R40" s="5"/>
    </row>
    <row r="41" spans="1:18" ht="18.75">
      <c r="A41" s="21"/>
      <c r="B41" s="43" t="s">
        <v>84</v>
      </c>
      <c r="C41" s="22"/>
      <c r="D41" s="22"/>
      <c r="E41" s="51"/>
      <c r="F41" s="22"/>
      <c r="G41" s="23"/>
      <c r="H41" s="6"/>
      <c r="I41" s="8"/>
      <c r="M41" s="7"/>
      <c r="N41" s="7"/>
      <c r="O41" s="7"/>
      <c r="P41" s="9"/>
      <c r="Q41" s="5"/>
      <c r="R41" s="5"/>
    </row>
    <row r="42" spans="1:18" ht="56.25">
      <c r="A42" s="21"/>
      <c r="B42" s="43" t="s">
        <v>652</v>
      </c>
      <c r="C42" s="22"/>
      <c r="D42" s="22"/>
      <c r="E42" s="51">
        <v>7264.55</v>
      </c>
      <c r="F42" s="22"/>
      <c r="G42" s="23"/>
      <c r="H42" s="6"/>
      <c r="I42" s="8"/>
      <c r="M42" s="7"/>
      <c r="N42" s="7"/>
      <c r="O42" s="7"/>
      <c r="P42" s="9"/>
      <c r="Q42" s="5"/>
      <c r="R42" s="5"/>
    </row>
    <row r="43" spans="1:18" ht="18.75">
      <c r="A43" s="21"/>
      <c r="B43" s="43" t="s">
        <v>85</v>
      </c>
      <c r="C43" s="22"/>
      <c r="D43" s="22"/>
      <c r="E43" s="51"/>
      <c r="F43" s="22"/>
      <c r="G43" s="23"/>
      <c r="H43" s="6"/>
      <c r="I43" s="8"/>
      <c r="M43" s="7"/>
      <c r="N43" s="7"/>
      <c r="O43" s="7"/>
      <c r="P43" s="9"/>
      <c r="Q43" s="5"/>
      <c r="R43" s="5"/>
    </row>
    <row r="44" spans="1:18" ht="75">
      <c r="A44" s="21"/>
      <c r="B44" s="20" t="s">
        <v>697</v>
      </c>
      <c r="C44" s="22"/>
      <c r="D44" s="22"/>
      <c r="E44" s="51">
        <v>49364.04</v>
      </c>
      <c r="F44" s="22"/>
      <c r="G44" s="23"/>
      <c r="H44" s="6"/>
      <c r="I44" s="8"/>
      <c r="M44" s="7"/>
      <c r="N44" s="7"/>
      <c r="O44" s="7"/>
      <c r="P44" s="9"/>
      <c r="Q44" s="5"/>
      <c r="R44" s="5"/>
    </row>
    <row r="45" spans="1:18" ht="26.25" customHeight="1">
      <c r="A45" s="21"/>
      <c r="B45" s="20" t="s">
        <v>698</v>
      </c>
      <c r="C45" s="22"/>
      <c r="D45" s="22"/>
      <c r="E45" s="51">
        <v>119.97</v>
      </c>
      <c r="F45" s="22"/>
      <c r="G45" s="23"/>
      <c r="H45" s="6"/>
      <c r="I45" s="8"/>
      <c r="M45" s="7"/>
      <c r="N45" s="7"/>
      <c r="O45" s="7"/>
      <c r="P45" s="9"/>
      <c r="Q45" s="5"/>
      <c r="R45" s="5"/>
    </row>
    <row r="46" spans="1:23" ht="18.75">
      <c r="A46" s="18"/>
      <c r="B46" s="20" t="s">
        <v>11</v>
      </c>
      <c r="C46" s="19">
        <f>SUM(C13:C26)</f>
        <v>10.129999999999999</v>
      </c>
      <c r="D46" s="22">
        <f>SUM(D13:D26)</f>
        <v>88094.532</v>
      </c>
      <c r="E46" s="22">
        <f>E13+E14+E16+E17+E18</f>
        <v>131342.918</v>
      </c>
      <c r="F46" s="22">
        <f>SUM(F13:F26)</f>
        <v>88094.532</v>
      </c>
      <c r="G46" s="23">
        <f>1.04993597951*C46</f>
        <v>10.635851472436299</v>
      </c>
      <c r="H46" s="6">
        <f>1.12035851472*C46</f>
        <v>11.349231754113598</v>
      </c>
      <c r="I46" s="8">
        <f>I18</f>
        <v>724.7</v>
      </c>
      <c r="M46" s="7"/>
      <c r="P46" s="10"/>
      <c r="Q46" s="5">
        <f>SUM(Q13:Q26)</f>
        <v>8.75</v>
      </c>
      <c r="R46" s="5">
        <f>SUM(R13:R26)</f>
        <v>9.16</v>
      </c>
      <c r="S46" s="5"/>
      <c r="T46" s="5"/>
      <c r="U46" s="5">
        <f>SUM(U13:U26)</f>
        <v>38046.75</v>
      </c>
      <c r="V46" s="5">
        <f>SUM(V13:V26)</f>
        <v>39829.512</v>
      </c>
      <c r="W46" s="5">
        <f>SUM(W13:W26)</f>
        <v>77876.262</v>
      </c>
    </row>
    <row r="47" spans="1:23" ht="37.5" hidden="1">
      <c r="A47" s="18"/>
      <c r="B47" s="20" t="s">
        <v>134</v>
      </c>
      <c r="C47" s="43"/>
      <c r="D47" s="96">
        <v>-826.16</v>
      </c>
      <c r="E47" s="97">
        <f>D47</f>
        <v>-826.16</v>
      </c>
      <c r="F47" s="44"/>
      <c r="G47" s="109"/>
      <c r="H47" s="73"/>
      <c r="I47" s="8"/>
      <c r="M47" s="7"/>
      <c r="P47" s="10"/>
      <c r="Q47" s="5"/>
      <c r="R47" s="5"/>
      <c r="S47" s="5"/>
      <c r="T47" s="5"/>
      <c r="U47" s="5"/>
      <c r="V47" s="5"/>
      <c r="W47" s="5"/>
    </row>
    <row r="48" spans="1:23" ht="56.25" hidden="1">
      <c r="A48" s="18"/>
      <c r="B48" s="20" t="s">
        <v>135</v>
      </c>
      <c r="C48" s="43"/>
      <c r="D48" s="44">
        <f>D46+D47</f>
        <v>87268.372</v>
      </c>
      <c r="E48" s="44">
        <f>E46+E47</f>
        <v>130516.758</v>
      </c>
      <c r="F48" s="44">
        <f>F46+F47</f>
        <v>88094.532</v>
      </c>
      <c r="G48" s="109"/>
      <c r="H48" s="73"/>
      <c r="I48" s="8"/>
      <c r="M48" s="7"/>
      <c r="P48" s="10"/>
      <c r="Q48" s="5"/>
      <c r="R48" s="5"/>
      <c r="S48" s="5"/>
      <c r="T48" s="5"/>
      <c r="U48" s="5"/>
      <c r="V48" s="5"/>
      <c r="W48" s="5"/>
    </row>
    <row r="49" spans="1:40" ht="19.5" customHeight="1" hidden="1">
      <c r="A49" s="18">
        <v>5</v>
      </c>
      <c r="B49" s="25" t="s">
        <v>22</v>
      </c>
      <c r="C49" s="50">
        <v>1.85</v>
      </c>
      <c r="D49" s="22">
        <f>AF49*6*AG49</f>
        <v>14914.326000000003</v>
      </c>
      <c r="E49" s="51">
        <f>D49</f>
        <v>14914.326000000003</v>
      </c>
      <c r="F49" s="22">
        <f>AH49*12*AF49</f>
        <v>16436.196</v>
      </c>
      <c r="G49" s="49" t="e">
        <f>#REF!</f>
        <v>#REF!</v>
      </c>
      <c r="H49" s="5" t="e">
        <f>C49+#REF!</f>
        <v>#REF!</v>
      </c>
      <c r="I49" s="44">
        <v>3.43</v>
      </c>
      <c r="J49">
        <v>10</v>
      </c>
      <c r="K49">
        <v>2</v>
      </c>
      <c r="M49" s="7">
        <f>C49*I49*J49</f>
        <v>63.455000000000005</v>
      </c>
      <c r="N49" s="7" t="e">
        <f>#REF!*I49*K49</f>
        <v>#REF!</v>
      </c>
      <c r="O49" s="7" t="e">
        <f>SUM(M49:N49)</f>
        <v>#REF!</v>
      </c>
      <c r="P49" s="9"/>
      <c r="Q49" s="5">
        <v>1.47</v>
      </c>
      <c r="R49">
        <v>1.58</v>
      </c>
      <c r="S49">
        <v>6</v>
      </c>
      <c r="T49">
        <v>6</v>
      </c>
      <c r="U49">
        <f>Q49*I49*S49</f>
        <v>30.2526</v>
      </c>
      <c r="V49">
        <f>R49*T49*I49</f>
        <v>32.516400000000004</v>
      </c>
      <c r="W49">
        <f>SUM(U49:V49)</f>
        <v>62.769000000000005</v>
      </c>
      <c r="AB49" t="e">
        <f>#REF!</f>
        <v>#REF!</v>
      </c>
      <c r="AC49" s="49">
        <f>AC6</f>
        <v>0</v>
      </c>
      <c r="AD49" s="49">
        <v>3.05</v>
      </c>
      <c r="AE49">
        <v>3.43</v>
      </c>
      <c r="AF49">
        <f>AF18</f>
        <v>724.7</v>
      </c>
      <c r="AG49">
        <v>3.43</v>
      </c>
      <c r="AH49">
        <v>1.89</v>
      </c>
      <c r="AL49">
        <f>AL23</f>
        <v>0</v>
      </c>
      <c r="AM49">
        <v>3.05</v>
      </c>
      <c r="AN49">
        <v>3.43</v>
      </c>
    </row>
    <row r="50" spans="1:16" ht="18.75">
      <c r="A50" s="16"/>
      <c r="B50" s="26"/>
      <c r="C50" s="16"/>
      <c r="D50" s="16"/>
      <c r="E50" s="16"/>
      <c r="F50" s="16"/>
      <c r="G50" s="16"/>
      <c r="P50" s="10"/>
    </row>
    <row r="51" spans="1:16" ht="18.75">
      <c r="A51" s="153" t="s">
        <v>137</v>
      </c>
      <c r="B51" s="153"/>
      <c r="C51" s="140">
        <v>107931.8</v>
      </c>
      <c r="D51" s="74"/>
      <c r="E51" s="74" t="s">
        <v>13</v>
      </c>
      <c r="F51" s="75"/>
      <c r="G51" s="16"/>
      <c r="P51" s="10"/>
    </row>
    <row r="52" spans="1:16" ht="30.75" customHeight="1">
      <c r="A52" s="153" t="s">
        <v>715</v>
      </c>
      <c r="B52" s="153"/>
      <c r="C52" s="140">
        <v>127456.46</v>
      </c>
      <c r="D52" s="74"/>
      <c r="E52" s="74" t="s">
        <v>13</v>
      </c>
      <c r="F52" s="75"/>
      <c r="G52" s="16"/>
      <c r="P52" s="10"/>
    </row>
    <row r="53" spans="1:7" ht="18.75">
      <c r="A53" s="148" t="s">
        <v>12</v>
      </c>
      <c r="B53" s="148"/>
      <c r="C53" s="148"/>
      <c r="D53" s="148"/>
      <c r="E53" s="148"/>
      <c r="F53" s="148"/>
      <c r="G53" s="16"/>
    </row>
    <row r="54" spans="1:7" ht="18.75" customHeight="1" hidden="1">
      <c r="A54" s="149" t="s">
        <v>26</v>
      </c>
      <c r="B54" s="149"/>
      <c r="C54" s="11" t="e">
        <f>C51-#REF!</f>
        <v>#REF!</v>
      </c>
      <c r="D54" s="16"/>
      <c r="E54" s="16"/>
      <c r="F54" s="16"/>
      <c r="G54" s="16"/>
    </row>
    <row r="55" spans="1:7" ht="18.75" customHeight="1" hidden="1">
      <c r="A55" s="149" t="s">
        <v>28</v>
      </c>
      <c r="B55" s="149"/>
      <c r="C55" s="48">
        <f>D46-E46</f>
        <v>-43248.386</v>
      </c>
      <c r="G55" s="3"/>
    </row>
    <row r="56" spans="1:7" ht="18.75">
      <c r="A56" s="4"/>
      <c r="B56" s="3"/>
      <c r="C56" s="3"/>
      <c r="D56" s="3"/>
      <c r="E56" s="145">
        <f>131342.92-E46</f>
        <v>0.0020000000076834112</v>
      </c>
      <c r="F56" s="3"/>
      <c r="G56" s="3"/>
    </row>
    <row r="57" spans="2:7" ht="12.75">
      <c r="B57" s="1"/>
      <c r="C57" s="1"/>
      <c r="D57" s="1"/>
      <c r="E57" s="1"/>
      <c r="F57" s="1"/>
      <c r="G57" s="1"/>
    </row>
  </sheetData>
  <sheetProtection/>
  <mergeCells count="17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G9:G11"/>
    <mergeCell ref="A55:B55"/>
    <mergeCell ref="I9:P12"/>
    <mergeCell ref="A54:B54"/>
    <mergeCell ref="Q9:W12"/>
    <mergeCell ref="A53:F53"/>
    <mergeCell ref="A51:B51"/>
    <mergeCell ref="A52:B52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74"/>
  <sheetViews>
    <sheetView view="pageBreakPreview" zoomScale="75" zoomScaleSheetLayoutView="75" zoomScalePageLayoutView="0" workbookViewId="0" topLeftCell="A7">
      <selection activeCell="D48" sqref="D48"/>
    </sheetView>
  </sheetViews>
  <sheetFormatPr defaultColWidth="9.00390625" defaultRowHeight="12.75"/>
  <cols>
    <col min="1" max="1" width="8.25390625" style="0" bestFit="1" customWidth="1"/>
    <col min="2" max="2" width="50.625" style="0" customWidth="1"/>
    <col min="3" max="3" width="13.1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5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58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390.3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8" ht="18.75">
      <c r="A13" s="21" t="s">
        <v>4</v>
      </c>
      <c r="B13" s="20" t="s">
        <v>5</v>
      </c>
      <c r="C13" s="96">
        <v>1.38</v>
      </c>
      <c r="D13" s="22">
        <f aca="true" t="shared" si="0" ref="D13:D18">12*C13*AJ13</f>
        <v>6463.3679999999995</v>
      </c>
      <c r="E13" s="22">
        <f>D13</f>
        <v>6463.3679999999995</v>
      </c>
      <c r="F13" s="22">
        <f aca="true" t="shared" si="1" ref="F13:F18">D13</f>
        <v>6463.3679999999995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390.3</v>
      </c>
      <c r="J13">
        <v>6</v>
      </c>
      <c r="K13">
        <v>2</v>
      </c>
      <c r="L13">
        <v>4</v>
      </c>
      <c r="M13" s="7">
        <f aca="true" t="shared" si="4" ref="M13:M18">C13*I13*J13</f>
        <v>3231.6839999999993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2458.8900000000003</v>
      </c>
      <c r="V13">
        <f aca="true" t="shared" si="7" ref="V13:V18">T13*R13*I13</f>
        <v>2552.5620000000004</v>
      </c>
      <c r="W13">
        <f aca="true" t="shared" si="8" ref="W13:W18">SUM(U13:V13)</f>
        <v>5011.452000000001</v>
      </c>
      <c r="AJ13" s="49">
        <f>C7</f>
        <v>390.3</v>
      </c>
      <c r="AK13" s="5" t="e">
        <f>C13+#REF!</f>
        <v>#REF!</v>
      </c>
      <c r="AL13" s="44">
        <v>1.14</v>
      </c>
    </row>
    <row r="14" spans="1:38" ht="37.5">
      <c r="A14" s="21" t="s">
        <v>6</v>
      </c>
      <c r="B14" s="20" t="s">
        <v>7</v>
      </c>
      <c r="C14" s="96">
        <v>1.75</v>
      </c>
      <c r="D14" s="22">
        <f t="shared" si="0"/>
        <v>8196.300000000001</v>
      </c>
      <c r="E14" s="22">
        <f>D14</f>
        <v>8196.300000000001</v>
      </c>
      <c r="F14" s="22">
        <f t="shared" si="1"/>
        <v>8196.300000000001</v>
      </c>
      <c r="G14" s="23">
        <f t="shared" si="2"/>
        <v>1.8373879641425002</v>
      </c>
      <c r="H14" s="6">
        <f t="shared" si="3"/>
        <v>1.96062740076</v>
      </c>
      <c r="I14" s="8">
        <f>I13</f>
        <v>390.3</v>
      </c>
      <c r="J14">
        <v>6</v>
      </c>
      <c r="K14">
        <v>2</v>
      </c>
      <c r="L14">
        <v>4</v>
      </c>
      <c r="M14" s="7">
        <f t="shared" si="4"/>
        <v>4098.15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3114.594</v>
      </c>
      <c r="V14">
        <f t="shared" si="7"/>
        <v>3255.102</v>
      </c>
      <c r="W14">
        <f t="shared" si="8"/>
        <v>6369.696</v>
      </c>
      <c r="AJ14">
        <f>AJ13</f>
        <v>390.3</v>
      </c>
      <c r="AK14" s="5" t="e">
        <f>C14+#REF!</f>
        <v>#REF!</v>
      </c>
      <c r="AL14" s="44">
        <v>1.46</v>
      </c>
    </row>
    <row r="15" spans="1:38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390.3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304.434</v>
      </c>
      <c r="V15">
        <f t="shared" si="7"/>
        <v>0</v>
      </c>
      <c r="W15">
        <f t="shared" si="8"/>
        <v>304.434</v>
      </c>
      <c r="AJ15">
        <f>AJ14</f>
        <v>390.3</v>
      </c>
      <c r="AK15" s="5" t="e">
        <f>C15+#REF!</f>
        <v>#REF!</v>
      </c>
      <c r="AL15" s="44">
        <v>0</v>
      </c>
    </row>
    <row r="16" spans="1:38" ht="18.75">
      <c r="A16" s="21" t="s">
        <v>16</v>
      </c>
      <c r="B16" s="20" t="s">
        <v>10</v>
      </c>
      <c r="C16" s="96">
        <v>1.09</v>
      </c>
      <c r="D16" s="22">
        <f t="shared" si="0"/>
        <v>5105.124000000001</v>
      </c>
      <c r="E16" s="22">
        <f>D16</f>
        <v>5105.124000000001</v>
      </c>
      <c r="F16" s="22">
        <f t="shared" si="1"/>
        <v>5105.124000000001</v>
      </c>
      <c r="G16" s="23">
        <f t="shared" si="2"/>
        <v>1.1444302176659003</v>
      </c>
      <c r="H16" s="6">
        <f t="shared" si="3"/>
        <v>1.2211907810448</v>
      </c>
      <c r="I16" s="8">
        <f>I15</f>
        <v>390.3</v>
      </c>
      <c r="J16">
        <v>6</v>
      </c>
      <c r="K16">
        <v>2</v>
      </c>
      <c r="L16">
        <v>4</v>
      </c>
      <c r="M16" s="7">
        <f t="shared" si="4"/>
        <v>2552.562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1850.0220000000004</v>
      </c>
      <c r="V16">
        <f t="shared" si="7"/>
        <v>1920.276</v>
      </c>
      <c r="W16">
        <f t="shared" si="8"/>
        <v>3770.2980000000007</v>
      </c>
      <c r="AJ16">
        <f>AJ15</f>
        <v>390.3</v>
      </c>
      <c r="AK16" s="5" t="e">
        <f>C16+#REF!</f>
        <v>#REF!</v>
      </c>
      <c r="AL16" s="44">
        <v>0.58</v>
      </c>
    </row>
    <row r="17" spans="1:38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390.3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2903.8320000000003</v>
      </c>
      <c r="V17">
        <f t="shared" si="7"/>
        <v>2903.832</v>
      </c>
      <c r="W17">
        <f t="shared" si="8"/>
        <v>5807.664000000001</v>
      </c>
      <c r="AJ17">
        <f>AJ16</f>
        <v>390.3</v>
      </c>
      <c r="AK17" s="5" t="e">
        <f>C17+#REF!</f>
        <v>#REF!</v>
      </c>
      <c r="AL17" s="44">
        <v>1.24</v>
      </c>
    </row>
    <row r="18" spans="1:38" ht="75">
      <c r="A18" s="21" t="s">
        <v>18</v>
      </c>
      <c r="B18" s="20" t="s">
        <v>19</v>
      </c>
      <c r="C18" s="96">
        <f>1.99+3.92</f>
        <v>5.91</v>
      </c>
      <c r="D18" s="22">
        <f t="shared" si="0"/>
        <v>27680.076</v>
      </c>
      <c r="E18" s="138">
        <f>E20+E22+E23+E25+E27+E29+E30+E33+E36+E38+E40</f>
        <v>66370.52</v>
      </c>
      <c r="F18" s="22">
        <f t="shared" si="1"/>
        <v>27680.076</v>
      </c>
      <c r="G18" s="23">
        <f t="shared" si="2"/>
        <v>6.2051216389041</v>
      </c>
      <c r="H18" s="6">
        <f t="shared" si="3"/>
        <v>6.6213188219951995</v>
      </c>
      <c r="I18" s="8">
        <f>I17</f>
        <v>390.3</v>
      </c>
      <c r="J18">
        <v>6</v>
      </c>
      <c r="K18">
        <v>2</v>
      </c>
      <c r="L18">
        <v>4</v>
      </c>
      <c r="M18" s="7">
        <f t="shared" si="4"/>
        <v>13840.038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9858.978</v>
      </c>
      <c r="V18">
        <f t="shared" si="7"/>
        <v>10819.116</v>
      </c>
      <c r="W18">
        <f t="shared" si="8"/>
        <v>20678.093999999997</v>
      </c>
      <c r="AJ18">
        <f>AJ17</f>
        <v>390.3</v>
      </c>
      <c r="AK18" s="5" t="e">
        <f>C18+#REF!</f>
        <v>#REF!</v>
      </c>
      <c r="AL18" s="44">
        <v>5.18</v>
      </c>
    </row>
    <row r="19" spans="1:18" ht="18.75">
      <c r="A19" s="21"/>
      <c r="B19" s="43" t="s">
        <v>62</v>
      </c>
      <c r="C19" s="22"/>
      <c r="D19" s="22"/>
      <c r="E19" s="22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42" customHeight="1">
      <c r="A20" s="21"/>
      <c r="B20" s="20" t="s">
        <v>183</v>
      </c>
      <c r="C20" s="22"/>
      <c r="D20" s="22"/>
      <c r="E20" s="51">
        <v>10431.45</v>
      </c>
      <c r="F20" s="51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43" t="s">
        <v>90</v>
      </c>
      <c r="C21" s="22"/>
      <c r="D21" s="22"/>
      <c r="E21" s="51"/>
      <c r="F21" s="51"/>
      <c r="G21" s="23"/>
      <c r="H21" s="6"/>
      <c r="I21" s="8"/>
      <c r="M21" s="7"/>
      <c r="N21" s="7"/>
      <c r="O21" s="7"/>
      <c r="P21" s="9"/>
      <c r="Q21" s="5"/>
      <c r="R21" s="5"/>
    </row>
    <row r="22" spans="1:18" ht="45" customHeight="1">
      <c r="A22" s="21"/>
      <c r="B22" s="20" t="s">
        <v>235</v>
      </c>
      <c r="C22" s="22"/>
      <c r="D22" s="22"/>
      <c r="E22" s="51">
        <v>13348.36</v>
      </c>
      <c r="F22" s="51"/>
      <c r="G22" s="23"/>
      <c r="H22" s="6"/>
      <c r="I22" s="8"/>
      <c r="M22" s="7"/>
      <c r="N22" s="7"/>
      <c r="O22" s="7"/>
      <c r="P22" s="9"/>
      <c r="Q22" s="5"/>
      <c r="R22" s="5"/>
    </row>
    <row r="23" spans="1:18" ht="23.25" customHeight="1">
      <c r="A23" s="21"/>
      <c r="B23" s="20" t="s">
        <v>218</v>
      </c>
      <c r="C23" s="22"/>
      <c r="D23" s="22"/>
      <c r="E23" s="51">
        <v>5000</v>
      </c>
      <c r="F23" s="51"/>
      <c r="G23" s="23"/>
      <c r="H23" s="6"/>
      <c r="I23" s="8"/>
      <c r="M23" s="7"/>
      <c r="N23" s="7"/>
      <c r="O23" s="7"/>
      <c r="P23" s="9"/>
      <c r="Q23" s="5"/>
      <c r="R23" s="5"/>
    </row>
    <row r="24" spans="1:18" ht="23.25" customHeight="1">
      <c r="A24" s="21"/>
      <c r="B24" s="43" t="s">
        <v>108</v>
      </c>
      <c r="C24" s="22"/>
      <c r="D24" s="22"/>
      <c r="E24" s="51"/>
      <c r="F24" s="51"/>
      <c r="G24" s="23"/>
      <c r="H24" s="6"/>
      <c r="I24" s="8"/>
      <c r="M24" s="7"/>
      <c r="N24" s="7"/>
      <c r="O24" s="7"/>
      <c r="P24" s="9"/>
      <c r="Q24" s="5"/>
      <c r="R24" s="5"/>
    </row>
    <row r="25" spans="1:18" ht="23.25" customHeight="1">
      <c r="A25" s="21"/>
      <c r="B25" s="43" t="s">
        <v>197</v>
      </c>
      <c r="C25" s="22"/>
      <c r="D25" s="22"/>
      <c r="E25" s="51">
        <v>5752.14</v>
      </c>
      <c r="F25" s="51"/>
      <c r="G25" s="23"/>
      <c r="H25" s="6"/>
      <c r="I25" s="8"/>
      <c r="M25" s="7"/>
      <c r="N25" s="7"/>
      <c r="O25" s="7"/>
      <c r="P25" s="9"/>
      <c r="Q25" s="5"/>
      <c r="R25" s="5"/>
    </row>
    <row r="26" spans="1:18" ht="23.25" customHeight="1">
      <c r="A26" s="21"/>
      <c r="B26" s="43" t="s">
        <v>102</v>
      </c>
      <c r="C26" s="22"/>
      <c r="D26" s="22"/>
      <c r="E26" s="51"/>
      <c r="F26" s="51"/>
      <c r="G26" s="23"/>
      <c r="H26" s="6"/>
      <c r="I26" s="8"/>
      <c r="M26" s="7"/>
      <c r="N26" s="7"/>
      <c r="O26" s="7"/>
      <c r="P26" s="9"/>
      <c r="Q26" s="5"/>
      <c r="R26" s="5"/>
    </row>
    <row r="27" spans="1:18" ht="21.75" customHeight="1">
      <c r="A27" s="21"/>
      <c r="B27" s="43" t="s">
        <v>276</v>
      </c>
      <c r="C27" s="22"/>
      <c r="D27" s="22"/>
      <c r="E27" s="51">
        <v>1877.86</v>
      </c>
      <c r="F27" s="51"/>
      <c r="G27" s="23"/>
      <c r="H27" s="6"/>
      <c r="I27" s="8"/>
      <c r="M27" s="7"/>
      <c r="N27" s="7"/>
      <c r="O27" s="7"/>
      <c r="P27" s="9"/>
      <c r="Q27" s="5"/>
      <c r="R27" s="5"/>
    </row>
    <row r="28" spans="1:18" ht="16.5" customHeight="1">
      <c r="A28" s="21"/>
      <c r="B28" s="43" t="s">
        <v>107</v>
      </c>
      <c r="C28" s="22"/>
      <c r="D28" s="22"/>
      <c r="E28" s="51"/>
      <c r="F28" s="51"/>
      <c r="G28" s="23"/>
      <c r="H28" s="6"/>
      <c r="I28" s="8"/>
      <c r="M28" s="7"/>
      <c r="N28" s="7"/>
      <c r="O28" s="7"/>
      <c r="P28" s="9"/>
      <c r="Q28" s="5"/>
      <c r="R28" s="5"/>
    </row>
    <row r="29" spans="1:18" ht="21.75" customHeight="1">
      <c r="A29" s="21"/>
      <c r="B29" s="43" t="s">
        <v>360</v>
      </c>
      <c r="C29" s="22"/>
      <c r="D29" s="22"/>
      <c r="E29" s="51">
        <v>721.25</v>
      </c>
      <c r="F29" s="51"/>
      <c r="G29" s="23"/>
      <c r="H29" s="6"/>
      <c r="I29" s="8"/>
      <c r="M29" s="7"/>
      <c r="N29" s="7"/>
      <c r="O29" s="7"/>
      <c r="P29" s="9"/>
      <c r="Q29" s="5"/>
      <c r="R29" s="5"/>
    </row>
    <row r="30" spans="1:18" ht="37.5" customHeight="1">
      <c r="A30" s="21"/>
      <c r="B30" s="43" t="s">
        <v>379</v>
      </c>
      <c r="C30" s="22"/>
      <c r="D30" s="22"/>
      <c r="E30" s="51">
        <v>2931.51</v>
      </c>
      <c r="F30" s="51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21"/>
      <c r="B31" s="43" t="s">
        <v>68</v>
      </c>
      <c r="C31" s="22"/>
      <c r="D31" s="22"/>
      <c r="E31" s="51"/>
      <c r="F31" s="51"/>
      <c r="G31" s="23"/>
      <c r="H31" s="6"/>
      <c r="I31" s="8"/>
      <c r="M31" s="7"/>
      <c r="N31" s="7"/>
      <c r="O31" s="7"/>
      <c r="P31" s="9"/>
      <c r="Q31" s="5"/>
      <c r="R31" s="5"/>
    </row>
    <row r="32" spans="1:18" ht="18.75">
      <c r="A32" s="21"/>
      <c r="B32" s="43" t="s">
        <v>111</v>
      </c>
      <c r="C32" s="22"/>
      <c r="D32" s="22"/>
      <c r="E32" s="51"/>
      <c r="F32" s="51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21"/>
      <c r="B33" s="43" t="s">
        <v>472</v>
      </c>
      <c r="C33" s="22"/>
      <c r="D33" s="22"/>
      <c r="E33" s="51">
        <v>901.57</v>
      </c>
      <c r="F33" s="51"/>
      <c r="G33" s="23"/>
      <c r="H33" s="6"/>
      <c r="I33" s="8"/>
      <c r="M33" s="7"/>
      <c r="N33" s="7"/>
      <c r="O33" s="7"/>
      <c r="P33" s="9"/>
      <c r="Q33" s="5"/>
      <c r="R33" s="5"/>
    </row>
    <row r="34" spans="1:18" ht="18.75">
      <c r="A34" s="21"/>
      <c r="B34" s="43" t="s">
        <v>112</v>
      </c>
      <c r="C34" s="22"/>
      <c r="D34" s="22"/>
      <c r="E34" s="51"/>
      <c r="F34" s="51"/>
      <c r="G34" s="23"/>
      <c r="H34" s="6"/>
      <c r="I34" s="8"/>
      <c r="M34" s="7"/>
      <c r="N34" s="7"/>
      <c r="O34" s="7"/>
      <c r="P34" s="9"/>
      <c r="Q34" s="5"/>
      <c r="R34" s="5"/>
    </row>
    <row r="35" spans="1:18" ht="18.75">
      <c r="A35" s="21"/>
      <c r="B35" s="43" t="s">
        <v>82</v>
      </c>
      <c r="C35" s="22"/>
      <c r="D35" s="22"/>
      <c r="E35" s="51"/>
      <c r="F35" s="51"/>
      <c r="G35" s="23"/>
      <c r="H35" s="6"/>
      <c r="I35" s="8"/>
      <c r="M35" s="7"/>
      <c r="N35" s="7"/>
      <c r="O35" s="7"/>
      <c r="P35" s="9"/>
      <c r="Q35" s="5"/>
      <c r="R35" s="5"/>
    </row>
    <row r="36" spans="1:18" ht="18.75">
      <c r="A36" s="21"/>
      <c r="B36" s="20" t="s">
        <v>549</v>
      </c>
      <c r="C36" s="22"/>
      <c r="D36" s="22"/>
      <c r="E36" s="51">
        <v>11114.53</v>
      </c>
      <c r="F36" s="51"/>
      <c r="G36" s="23"/>
      <c r="H36" s="6"/>
      <c r="I36" s="8"/>
      <c r="M36" s="7"/>
      <c r="N36" s="7"/>
      <c r="O36" s="7"/>
      <c r="P36" s="9"/>
      <c r="Q36" s="5"/>
      <c r="R36" s="5"/>
    </row>
    <row r="37" spans="1:18" ht="18.75">
      <c r="A37" s="21"/>
      <c r="B37" s="43" t="s">
        <v>83</v>
      </c>
      <c r="C37" s="22"/>
      <c r="D37" s="22"/>
      <c r="E37" s="51"/>
      <c r="F37" s="51"/>
      <c r="G37" s="23"/>
      <c r="H37" s="6"/>
      <c r="I37" s="8"/>
      <c r="M37" s="7"/>
      <c r="N37" s="7"/>
      <c r="O37" s="7"/>
      <c r="P37" s="9"/>
      <c r="Q37" s="5"/>
      <c r="R37" s="5"/>
    </row>
    <row r="38" spans="1:18" ht="37.5">
      <c r="A38" s="21"/>
      <c r="B38" s="20" t="s">
        <v>589</v>
      </c>
      <c r="C38" s="22"/>
      <c r="D38" s="22"/>
      <c r="E38" s="51">
        <v>13295.21</v>
      </c>
      <c r="F38" s="51"/>
      <c r="G38" s="23"/>
      <c r="H38" s="6"/>
      <c r="I38" s="8"/>
      <c r="M38" s="7"/>
      <c r="N38" s="7"/>
      <c r="O38" s="7"/>
      <c r="P38" s="9"/>
      <c r="Q38" s="5"/>
      <c r="R38" s="5"/>
    </row>
    <row r="39" spans="1:18" ht="18.75">
      <c r="A39" s="21"/>
      <c r="B39" s="43" t="s">
        <v>84</v>
      </c>
      <c r="C39" s="22"/>
      <c r="D39" s="22"/>
      <c r="E39" s="51"/>
      <c r="F39" s="51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43" t="s">
        <v>653</v>
      </c>
      <c r="C40" s="22"/>
      <c r="D40" s="22"/>
      <c r="E40" s="51">
        <v>996.64</v>
      </c>
      <c r="F40" s="51"/>
      <c r="G40" s="23"/>
      <c r="H40" s="6"/>
      <c r="I40" s="8"/>
      <c r="M40" s="7"/>
      <c r="N40" s="7"/>
      <c r="O40" s="7"/>
      <c r="P40" s="9"/>
      <c r="Q40" s="5"/>
      <c r="R40" s="5"/>
    </row>
    <row r="41" spans="1:18" ht="18.75">
      <c r="A41" s="21"/>
      <c r="B41" s="43" t="s">
        <v>85</v>
      </c>
      <c r="C41" s="22"/>
      <c r="D41" s="22"/>
      <c r="E41" s="51"/>
      <c r="F41" s="51"/>
      <c r="G41" s="23"/>
      <c r="H41" s="6"/>
      <c r="I41" s="8"/>
      <c r="M41" s="7"/>
      <c r="N41" s="7"/>
      <c r="O41" s="7"/>
      <c r="P41" s="9"/>
      <c r="Q41" s="5"/>
      <c r="R41" s="5"/>
    </row>
    <row r="42" spans="1:23" ht="18.75">
      <c r="A42" s="18"/>
      <c r="B42" s="20" t="s">
        <v>11</v>
      </c>
      <c r="C42" s="19">
        <f>SUM(C13:C38)</f>
        <v>10.129999999999999</v>
      </c>
      <c r="D42" s="22">
        <f>SUM(D13:D38)</f>
        <v>47444.868</v>
      </c>
      <c r="E42" s="22">
        <f>E13+E14+E15+E16+E17+E18</f>
        <v>86135.312</v>
      </c>
      <c r="F42" s="22">
        <f>SUM(F13:F38)</f>
        <v>47444.868</v>
      </c>
      <c r="G42" s="23">
        <f>1.04993597951*C42</f>
        <v>10.635851472436299</v>
      </c>
      <c r="H42" s="6">
        <f>1.12035851472*C42</f>
        <v>11.349231754113598</v>
      </c>
      <c r="I42" s="8">
        <f>I18</f>
        <v>390.3</v>
      </c>
      <c r="M42" s="7"/>
      <c r="P42" s="10"/>
      <c r="Q42" s="5">
        <f>SUM(Q13:Q38)</f>
        <v>8.75</v>
      </c>
      <c r="R42" s="5">
        <f>SUM(R13:R38)</f>
        <v>9.16</v>
      </c>
      <c r="S42" s="5"/>
      <c r="T42" s="5"/>
      <c r="U42" s="5">
        <f>SUM(U13:U38)</f>
        <v>20490.75</v>
      </c>
      <c r="V42" s="5">
        <f>SUM(V13:V38)</f>
        <v>21450.888</v>
      </c>
      <c r="W42" s="5">
        <f>SUM(W13:W38)</f>
        <v>41941.638</v>
      </c>
    </row>
    <row r="43" spans="1:23" ht="37.5" hidden="1">
      <c r="A43" s="18"/>
      <c r="B43" s="20" t="s">
        <v>134</v>
      </c>
      <c r="C43" s="43"/>
      <c r="D43" s="96">
        <v>-444.94</v>
      </c>
      <c r="E43" s="97">
        <f>D43</f>
        <v>-444.94</v>
      </c>
      <c r="F43" s="44"/>
      <c r="G43" s="109"/>
      <c r="H43" s="73"/>
      <c r="I43" s="8"/>
      <c r="M43" s="7"/>
      <c r="P43" s="10"/>
      <c r="Q43" s="5"/>
      <c r="R43" s="5"/>
      <c r="S43" s="5"/>
      <c r="T43" s="5"/>
      <c r="U43" s="5"/>
      <c r="V43" s="5"/>
      <c r="W43" s="5"/>
    </row>
    <row r="44" spans="1:23" ht="37.5" hidden="1">
      <c r="A44" s="18"/>
      <c r="B44" s="20" t="s">
        <v>135</v>
      </c>
      <c r="C44" s="43"/>
      <c r="D44" s="44">
        <f>D42+D43</f>
        <v>46999.928</v>
      </c>
      <c r="E44" s="44">
        <f>E42+E43</f>
        <v>85690.372</v>
      </c>
      <c r="F44" s="44">
        <f>F42+F43</f>
        <v>47444.868</v>
      </c>
      <c r="G44" s="109"/>
      <c r="H44" s="73"/>
      <c r="I44" s="8"/>
      <c r="M44" s="7"/>
      <c r="P44" s="10"/>
      <c r="Q44" s="5"/>
      <c r="R44" s="5"/>
      <c r="S44" s="5"/>
      <c r="T44" s="5"/>
      <c r="U44" s="5"/>
      <c r="V44" s="5"/>
      <c r="W44" s="5"/>
    </row>
    <row r="45" spans="1:38" ht="19.5" customHeight="1" hidden="1">
      <c r="A45" s="18">
        <v>5</v>
      </c>
      <c r="B45" s="25" t="s">
        <v>22</v>
      </c>
      <c r="C45" s="50">
        <v>1.85</v>
      </c>
      <c r="D45" s="22">
        <f>AJ45*6*AL45</f>
        <v>8032.374000000001</v>
      </c>
      <c r="E45" s="51">
        <f>D45</f>
        <v>8032.374000000001</v>
      </c>
      <c r="F45" s="22">
        <f>AJ45*AK45*12</f>
        <v>8852.004</v>
      </c>
      <c r="G45" s="49" t="e">
        <f>#REF!</f>
        <v>#REF!</v>
      </c>
      <c r="H45" s="5" t="e">
        <f>C45+#REF!</f>
        <v>#REF!</v>
      </c>
      <c r="I45" s="44">
        <v>3.43</v>
      </c>
      <c r="J45">
        <v>10</v>
      </c>
      <c r="K45">
        <v>2</v>
      </c>
      <c r="M45" s="7">
        <f>C45*I45*J45</f>
        <v>63.455000000000005</v>
      </c>
      <c r="N45" s="7" t="e">
        <f>#REF!*I45*K45</f>
        <v>#REF!</v>
      </c>
      <c r="O45" s="7" t="e">
        <f>SUM(M45:N45)</f>
        <v>#REF!</v>
      </c>
      <c r="P45" s="9"/>
      <c r="Q45" s="5">
        <v>1.47</v>
      </c>
      <c r="R45">
        <v>1.58</v>
      </c>
      <c r="S45">
        <v>6</v>
      </c>
      <c r="T45">
        <v>6</v>
      </c>
      <c r="U45">
        <f>Q45*I45*S45</f>
        <v>30.2526</v>
      </c>
      <c r="V45">
        <f>R45*T45*I45</f>
        <v>32.516400000000004</v>
      </c>
      <c r="W45">
        <f>SUM(U45:V45)</f>
        <v>62.769000000000005</v>
      </c>
      <c r="AB45" t="e">
        <f>#REF!</f>
        <v>#REF!</v>
      </c>
      <c r="AC45" s="49">
        <f>AC9</f>
        <v>0</v>
      </c>
      <c r="AD45" s="49">
        <v>3.05</v>
      </c>
      <c r="AE45">
        <v>3.43</v>
      </c>
      <c r="AF45" t="e">
        <f>#REF!</f>
        <v>#REF!</v>
      </c>
      <c r="AG45">
        <v>3.05</v>
      </c>
      <c r="AH45">
        <v>3.43</v>
      </c>
      <c r="AJ45">
        <f>AJ18</f>
        <v>390.3</v>
      </c>
      <c r="AK45">
        <v>1.89</v>
      </c>
      <c r="AL45">
        <v>3.43</v>
      </c>
    </row>
    <row r="46" spans="1:16" ht="18.75">
      <c r="A46" s="16"/>
      <c r="B46" s="26"/>
      <c r="C46" s="16"/>
      <c r="D46" s="16"/>
      <c r="E46" s="16"/>
      <c r="F46" s="16"/>
      <c r="G46" s="16"/>
      <c r="P46" s="10"/>
    </row>
    <row r="47" spans="1:16" ht="18.75">
      <c r="A47" s="153" t="s">
        <v>137</v>
      </c>
      <c r="B47" s="153"/>
      <c r="C47" s="140">
        <v>170409.57</v>
      </c>
      <c r="D47" s="74" t="s">
        <v>13</v>
      </c>
      <c r="E47" s="75"/>
      <c r="F47" s="75"/>
      <c r="G47" s="16"/>
      <c r="P47" s="10"/>
    </row>
    <row r="48" spans="1:16" ht="30.75" customHeight="1">
      <c r="A48" s="153" t="s">
        <v>715</v>
      </c>
      <c r="B48" s="153"/>
      <c r="C48" s="140">
        <v>184924.2</v>
      </c>
      <c r="D48" s="74" t="s">
        <v>13</v>
      </c>
      <c r="E48" s="75"/>
      <c r="F48" s="75"/>
      <c r="G48" s="16"/>
      <c r="P48" s="10"/>
    </row>
    <row r="49" spans="1:7" ht="18.75">
      <c r="A49" s="148" t="s">
        <v>12</v>
      </c>
      <c r="B49" s="148"/>
      <c r="C49" s="148"/>
      <c r="D49" s="148"/>
      <c r="E49" s="148"/>
      <c r="F49" s="148"/>
      <c r="G49" s="16"/>
    </row>
    <row r="50" spans="1:7" ht="18.75" customHeight="1" hidden="1">
      <c r="A50" s="149" t="s">
        <v>26</v>
      </c>
      <c r="B50" s="149"/>
      <c r="C50" s="11" t="e">
        <f>C47-#REF!</f>
        <v>#REF!</v>
      </c>
      <c r="D50" s="16"/>
      <c r="E50" s="16"/>
      <c r="F50" s="16"/>
      <c r="G50" s="16"/>
    </row>
    <row r="51" spans="1:7" ht="18.75" customHeight="1" hidden="1">
      <c r="A51" s="149" t="s">
        <v>28</v>
      </c>
      <c r="B51" s="149"/>
      <c r="C51" s="48">
        <f>D42-E42</f>
        <v>-38690.444</v>
      </c>
      <c r="D51" s="32"/>
      <c r="E51" s="32"/>
      <c r="F51" s="32"/>
      <c r="G51" s="16"/>
    </row>
    <row r="52" spans="1:7" ht="18.75">
      <c r="A52" s="14"/>
      <c r="B52" s="16"/>
      <c r="C52" s="16"/>
      <c r="D52" s="16"/>
      <c r="E52" s="16"/>
      <c r="F52" s="16"/>
      <c r="G52" s="16"/>
    </row>
    <row r="53" spans="1:7" ht="12.75">
      <c r="A53" s="32"/>
      <c r="B53" s="33"/>
      <c r="C53" s="33"/>
      <c r="D53" s="33"/>
      <c r="E53" s="33"/>
      <c r="F53" s="33"/>
      <c r="G53" s="33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51:B51"/>
    <mergeCell ref="I9:P12"/>
    <mergeCell ref="A50:B50"/>
    <mergeCell ref="Q9:W12"/>
    <mergeCell ref="A49:F49"/>
    <mergeCell ref="A47:B47"/>
    <mergeCell ref="A48:B48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rowBreaks count="1" manualBreakCount="1">
    <brk id="49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155"/>
  <sheetViews>
    <sheetView tabSelected="1" view="pageBreakPreview" zoomScale="75" zoomScaleSheetLayoutView="75" zoomScalePageLayoutView="0" workbookViewId="0" topLeftCell="A37">
      <selection activeCell="A54" sqref="A54:F54"/>
    </sheetView>
  </sheetViews>
  <sheetFormatPr defaultColWidth="9.00390625" defaultRowHeight="12.75"/>
  <cols>
    <col min="1" max="1" width="8.25390625" style="0" bestFit="1" customWidth="1"/>
    <col min="2" max="2" width="46.875" style="0" customWidth="1"/>
    <col min="3" max="3" width="13.1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0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40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636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3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10532.16</v>
      </c>
      <c r="E13" s="22">
        <f>D13</f>
        <v>10532.16</v>
      </c>
      <c r="F13" s="22">
        <f aca="true" t="shared" si="1" ref="F13:F18">D13</f>
        <v>10532.16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636</v>
      </c>
      <c r="J13">
        <v>6</v>
      </c>
      <c r="K13">
        <v>2</v>
      </c>
      <c r="L13">
        <v>4</v>
      </c>
      <c r="M13" s="7">
        <f aca="true" t="shared" si="4" ref="M13:M18">C13*I13*J13</f>
        <v>5266.08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4006.8</v>
      </c>
      <c r="V13">
        <f aca="true" t="shared" si="7" ref="V13:V18">T13*R13*I13</f>
        <v>4159.4400000000005</v>
      </c>
      <c r="W13">
        <f aca="true" t="shared" si="8" ref="W13:W18">SUM(U13:V13)</f>
        <v>8166.240000000001</v>
      </c>
      <c r="AE13" s="49">
        <f>C7</f>
        <v>636</v>
      </c>
      <c r="AF13" s="5" t="e">
        <f>C13+#REF!</f>
        <v>#REF!</v>
      </c>
      <c r="AG13" s="44">
        <v>1.14</v>
      </c>
    </row>
    <row r="14" spans="1:33" ht="37.5">
      <c r="A14" s="21" t="s">
        <v>6</v>
      </c>
      <c r="B14" s="20" t="s">
        <v>7</v>
      </c>
      <c r="C14" s="96">
        <v>1.75</v>
      </c>
      <c r="D14" s="90">
        <f t="shared" si="0"/>
        <v>13356</v>
      </c>
      <c r="E14" s="22">
        <f>D14</f>
        <v>13356</v>
      </c>
      <c r="F14" s="22">
        <f t="shared" si="1"/>
        <v>13356</v>
      </c>
      <c r="G14" s="23">
        <f t="shared" si="2"/>
        <v>1.8373879641425002</v>
      </c>
      <c r="H14" s="6">
        <f t="shared" si="3"/>
        <v>1.96062740076</v>
      </c>
      <c r="I14" s="8">
        <f>I13</f>
        <v>636</v>
      </c>
      <c r="J14">
        <v>6</v>
      </c>
      <c r="K14">
        <v>2</v>
      </c>
      <c r="L14">
        <v>4</v>
      </c>
      <c r="M14" s="7">
        <f t="shared" si="4"/>
        <v>6678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5075.28</v>
      </c>
      <c r="V14">
        <f t="shared" si="7"/>
        <v>5304.24</v>
      </c>
      <c r="W14">
        <f t="shared" si="8"/>
        <v>10379.52</v>
      </c>
      <c r="AE14">
        <f>AE13</f>
        <v>636</v>
      </c>
      <c r="AF14" s="5" t="e">
        <f>C14+#REF!</f>
        <v>#REF!</v>
      </c>
      <c r="AG14" s="44">
        <v>1.46</v>
      </c>
    </row>
    <row r="15" spans="1:33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636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496.08000000000004</v>
      </c>
      <c r="V15">
        <f t="shared" si="7"/>
        <v>0</v>
      </c>
      <c r="W15">
        <f t="shared" si="8"/>
        <v>496.08000000000004</v>
      </c>
      <c r="AE15">
        <f>AE14</f>
        <v>636</v>
      </c>
      <c r="AF15" s="5" t="e">
        <f>C15+#REF!</f>
        <v>#REF!</v>
      </c>
      <c r="AG15" s="44">
        <v>0</v>
      </c>
    </row>
    <row r="16" spans="1:33" ht="18.75">
      <c r="A16" s="21" t="s">
        <v>16</v>
      </c>
      <c r="B16" s="20" t="s">
        <v>10</v>
      </c>
      <c r="C16" s="96">
        <v>1.09</v>
      </c>
      <c r="D16" s="90">
        <f t="shared" si="0"/>
        <v>8318.880000000001</v>
      </c>
      <c r="E16" s="22">
        <f>D16</f>
        <v>8318.880000000001</v>
      </c>
      <c r="F16" s="22">
        <f t="shared" si="1"/>
        <v>8318.880000000001</v>
      </c>
      <c r="G16" s="23">
        <f t="shared" si="2"/>
        <v>1.1444302176659003</v>
      </c>
      <c r="H16" s="6">
        <f t="shared" si="3"/>
        <v>1.2211907810448</v>
      </c>
      <c r="I16" s="8">
        <f>I15</f>
        <v>636</v>
      </c>
      <c r="J16">
        <v>6</v>
      </c>
      <c r="K16">
        <v>2</v>
      </c>
      <c r="L16">
        <v>4</v>
      </c>
      <c r="M16" s="7">
        <f t="shared" si="4"/>
        <v>4159.4400000000005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3014.64</v>
      </c>
      <c r="V16">
        <f t="shared" si="7"/>
        <v>3129.12</v>
      </c>
      <c r="W16">
        <f t="shared" si="8"/>
        <v>6143.76</v>
      </c>
      <c r="AE16">
        <f>AE15</f>
        <v>636</v>
      </c>
      <c r="AF16" s="5" t="e">
        <f>C16+#REF!</f>
        <v>#REF!</v>
      </c>
      <c r="AG16" s="44">
        <v>0.58</v>
      </c>
    </row>
    <row r="17" spans="1:33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636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4731.84</v>
      </c>
      <c r="V17">
        <f t="shared" si="7"/>
        <v>4731.839999999999</v>
      </c>
      <c r="W17">
        <f t="shared" si="8"/>
        <v>9463.68</v>
      </c>
      <c r="AE17">
        <f>AE16</f>
        <v>636</v>
      </c>
      <c r="AF17" s="5" t="e">
        <f>C17+#REF!</f>
        <v>#REF!</v>
      </c>
      <c r="AG17" s="44">
        <v>1.24</v>
      </c>
    </row>
    <row r="18" spans="1:33" ht="75">
      <c r="A18" s="21" t="s">
        <v>18</v>
      </c>
      <c r="B18" s="20" t="s">
        <v>19</v>
      </c>
      <c r="C18" s="96">
        <f>1.99+3.92</f>
        <v>5.91</v>
      </c>
      <c r="D18" s="90">
        <f t="shared" si="0"/>
        <v>45105.12</v>
      </c>
      <c r="E18" s="51">
        <f>E20+E22+E23+E24+E28+E29+E31+E33+E34+E36+E37+E39+E40+E42+E44+E45</f>
        <v>72741.54000000001</v>
      </c>
      <c r="F18" s="22">
        <f t="shared" si="1"/>
        <v>45105.12</v>
      </c>
      <c r="G18" s="23">
        <f t="shared" si="2"/>
        <v>6.2051216389041</v>
      </c>
      <c r="H18" s="6">
        <f t="shared" si="3"/>
        <v>6.6213188219951995</v>
      </c>
      <c r="I18" s="8">
        <f>I17</f>
        <v>636</v>
      </c>
      <c r="J18">
        <v>6</v>
      </c>
      <c r="K18">
        <v>2</v>
      </c>
      <c r="L18">
        <v>4</v>
      </c>
      <c r="M18" s="7">
        <f t="shared" si="4"/>
        <v>22552.56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16065.36</v>
      </c>
      <c r="V18">
        <f t="shared" si="7"/>
        <v>17629.92</v>
      </c>
      <c r="W18">
        <f t="shared" si="8"/>
        <v>33695.28</v>
      </c>
      <c r="AE18">
        <f>AE17</f>
        <v>636</v>
      </c>
      <c r="AF18" s="5" t="e">
        <f>C18+#REF!</f>
        <v>#REF!</v>
      </c>
      <c r="AG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7.5">
      <c r="A20" s="21"/>
      <c r="B20" s="20" t="s">
        <v>184</v>
      </c>
      <c r="C20" s="22"/>
      <c r="D20" s="22"/>
      <c r="E20" s="51">
        <v>2644.89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43" t="s">
        <v>90</v>
      </c>
      <c r="C21" s="22"/>
      <c r="D21" s="22"/>
      <c r="E21" s="51"/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20" t="s">
        <v>236</v>
      </c>
      <c r="C22" s="22"/>
      <c r="D22" s="22"/>
      <c r="E22" s="51">
        <v>2224.71</v>
      </c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20" t="s">
        <v>219</v>
      </c>
      <c r="C23" s="22"/>
      <c r="D23" s="22"/>
      <c r="E23" s="51">
        <v>2788.1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37.5">
      <c r="A24" s="21"/>
      <c r="B24" s="20" t="s">
        <v>206</v>
      </c>
      <c r="C24" s="22"/>
      <c r="D24" s="22"/>
      <c r="E24" s="51">
        <v>2074.86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43" t="s">
        <v>108</v>
      </c>
      <c r="C25" s="22"/>
      <c r="D25" s="22"/>
      <c r="E25" s="51"/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102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21"/>
      <c r="B27" s="43" t="s">
        <v>107</v>
      </c>
      <c r="C27" s="22"/>
      <c r="D27" s="22"/>
      <c r="E27" s="51"/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21"/>
      <c r="B28" s="43" t="s">
        <v>360</v>
      </c>
      <c r="C28" s="22"/>
      <c r="D28" s="22"/>
      <c r="E28" s="51">
        <v>721.25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37.5">
      <c r="A29" s="21"/>
      <c r="B29" s="43" t="s">
        <v>380</v>
      </c>
      <c r="C29" s="22"/>
      <c r="D29" s="22"/>
      <c r="E29" s="51">
        <v>18611.59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19.5" customHeight="1">
      <c r="A30" s="21"/>
      <c r="B30" s="43" t="s">
        <v>104</v>
      </c>
      <c r="C30" s="22"/>
      <c r="D30" s="22"/>
      <c r="E30" s="51"/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60.75" customHeight="1">
      <c r="A31" s="21"/>
      <c r="B31" s="35" t="s">
        <v>396</v>
      </c>
      <c r="C31" s="22"/>
      <c r="D31" s="22"/>
      <c r="E31" s="51">
        <v>7594.97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9.5" customHeight="1">
      <c r="A32" s="21"/>
      <c r="B32" s="43" t="s">
        <v>111</v>
      </c>
      <c r="C32" s="22"/>
      <c r="D32" s="22"/>
      <c r="E32" s="51"/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9.5" customHeight="1">
      <c r="A33" s="21"/>
      <c r="B33" s="43" t="s">
        <v>472</v>
      </c>
      <c r="C33" s="22"/>
      <c r="D33" s="22"/>
      <c r="E33" s="51">
        <v>901.57</v>
      </c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19.5" customHeight="1">
      <c r="A34" s="21"/>
      <c r="B34" s="35" t="s">
        <v>450</v>
      </c>
      <c r="C34" s="22"/>
      <c r="D34" s="22"/>
      <c r="E34" s="51">
        <v>747.48</v>
      </c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19.5" customHeight="1">
      <c r="A35" s="21"/>
      <c r="B35" s="43" t="s">
        <v>112</v>
      </c>
      <c r="C35" s="22"/>
      <c r="D35" s="22"/>
      <c r="E35" s="51"/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42" customHeight="1">
      <c r="A36" s="21"/>
      <c r="B36" s="35" t="s">
        <v>483</v>
      </c>
      <c r="C36" s="22"/>
      <c r="D36" s="22"/>
      <c r="E36" s="51">
        <v>274.81</v>
      </c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18" ht="42" customHeight="1">
      <c r="A37" s="21"/>
      <c r="B37" s="35" t="s">
        <v>498</v>
      </c>
      <c r="C37" s="22"/>
      <c r="D37" s="22"/>
      <c r="E37" s="51">
        <v>2978.3</v>
      </c>
      <c r="F37" s="22"/>
      <c r="G37" s="23"/>
      <c r="H37" s="6"/>
      <c r="I37" s="8"/>
      <c r="M37" s="7"/>
      <c r="N37" s="7"/>
      <c r="O37" s="7"/>
      <c r="P37" s="9"/>
      <c r="Q37" s="5"/>
      <c r="R37" s="5"/>
    </row>
    <row r="38" spans="1:18" ht="18.75">
      <c r="A38" s="21"/>
      <c r="B38" s="43" t="s">
        <v>82</v>
      </c>
      <c r="C38" s="22"/>
      <c r="D38" s="22"/>
      <c r="E38" s="51"/>
      <c r="F38" s="22"/>
      <c r="G38" s="23"/>
      <c r="H38" s="6"/>
      <c r="I38" s="8"/>
      <c r="M38" s="7"/>
      <c r="N38" s="7"/>
      <c r="O38" s="7"/>
      <c r="P38" s="9"/>
      <c r="Q38" s="5"/>
      <c r="R38" s="5"/>
    </row>
    <row r="39" spans="1:18" ht="18.75">
      <c r="A39" s="21"/>
      <c r="B39" s="20" t="s">
        <v>542</v>
      </c>
      <c r="C39" s="22"/>
      <c r="D39" s="22"/>
      <c r="E39" s="51">
        <v>249.16</v>
      </c>
      <c r="F39" s="22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20" t="s">
        <v>537</v>
      </c>
      <c r="C40" s="22"/>
      <c r="D40" s="22"/>
      <c r="E40" s="51">
        <v>1088.41</v>
      </c>
      <c r="F40" s="22"/>
      <c r="G40" s="23"/>
      <c r="H40" s="6"/>
      <c r="I40" s="8"/>
      <c r="M40" s="7"/>
      <c r="N40" s="7"/>
      <c r="O40" s="7"/>
      <c r="P40" s="9"/>
      <c r="Q40" s="5"/>
      <c r="R40" s="5"/>
    </row>
    <row r="41" spans="1:18" ht="18.75">
      <c r="A41" s="21"/>
      <c r="B41" s="43" t="s">
        <v>83</v>
      </c>
      <c r="C41" s="22"/>
      <c r="D41" s="22"/>
      <c r="E41" s="51"/>
      <c r="F41" s="22"/>
      <c r="G41" s="23"/>
      <c r="H41" s="6"/>
      <c r="I41" s="8"/>
      <c r="M41" s="7"/>
      <c r="N41" s="7"/>
      <c r="O41" s="7"/>
      <c r="P41" s="9"/>
      <c r="Q41" s="5"/>
      <c r="R41" s="5"/>
    </row>
    <row r="42" spans="1:18" ht="75" customHeight="1">
      <c r="A42" s="21"/>
      <c r="B42" s="20" t="s">
        <v>590</v>
      </c>
      <c r="C42" s="22"/>
      <c r="D42" s="22"/>
      <c r="E42" s="51">
        <v>13188.05</v>
      </c>
      <c r="F42" s="22"/>
      <c r="G42" s="23"/>
      <c r="H42" s="6"/>
      <c r="I42" s="8"/>
      <c r="M42" s="7"/>
      <c r="N42" s="7"/>
      <c r="O42" s="7"/>
      <c r="P42" s="9"/>
      <c r="Q42" s="5"/>
      <c r="R42" s="5"/>
    </row>
    <row r="43" spans="1:18" ht="18.75">
      <c r="A43" s="21"/>
      <c r="B43" s="43" t="s">
        <v>109</v>
      </c>
      <c r="C43" s="22"/>
      <c r="D43" s="22"/>
      <c r="E43" s="51"/>
      <c r="F43" s="22"/>
      <c r="G43" s="23"/>
      <c r="H43" s="6"/>
      <c r="I43" s="8"/>
      <c r="M43" s="7"/>
      <c r="N43" s="7"/>
      <c r="O43" s="7"/>
      <c r="P43" s="9"/>
      <c r="Q43" s="5"/>
      <c r="R43" s="5"/>
    </row>
    <row r="44" spans="1:18" ht="75">
      <c r="A44" s="21"/>
      <c r="B44" s="20" t="s">
        <v>654</v>
      </c>
      <c r="C44" s="22"/>
      <c r="D44" s="22"/>
      <c r="E44" s="51">
        <v>16494.94</v>
      </c>
      <c r="F44" s="22"/>
      <c r="G44" s="23"/>
      <c r="H44" s="6"/>
      <c r="I44" s="8"/>
      <c r="M44" s="7"/>
      <c r="N44" s="7"/>
      <c r="O44" s="7"/>
      <c r="P44" s="9"/>
      <c r="Q44" s="5"/>
      <c r="R44" s="5"/>
    </row>
    <row r="45" spans="1:18" ht="18.75">
      <c r="A45" s="21"/>
      <c r="B45" s="20" t="s">
        <v>635</v>
      </c>
      <c r="C45" s="22"/>
      <c r="D45" s="22"/>
      <c r="E45" s="51">
        <v>158.45</v>
      </c>
      <c r="F45" s="22"/>
      <c r="G45" s="23"/>
      <c r="H45" s="6"/>
      <c r="I45" s="8"/>
      <c r="M45" s="7"/>
      <c r="N45" s="7"/>
      <c r="O45" s="7"/>
      <c r="P45" s="9"/>
      <c r="Q45" s="5"/>
      <c r="R45" s="5"/>
    </row>
    <row r="46" spans="1:18" ht="18.75">
      <c r="A46" s="21"/>
      <c r="B46" s="43" t="s">
        <v>85</v>
      </c>
      <c r="C46" s="22"/>
      <c r="D46" s="22"/>
      <c r="E46" s="51"/>
      <c r="F46" s="22"/>
      <c r="G46" s="23"/>
      <c r="H46" s="6"/>
      <c r="I46" s="8"/>
      <c r="M46" s="7"/>
      <c r="N46" s="7"/>
      <c r="O46" s="7"/>
      <c r="P46" s="9"/>
      <c r="Q46" s="5"/>
      <c r="R46" s="5"/>
    </row>
    <row r="47" spans="1:23" ht="18.75">
      <c r="A47" s="18"/>
      <c r="B47" s="20" t="s">
        <v>11</v>
      </c>
      <c r="C47" s="19">
        <f>SUM(C13:C46)</f>
        <v>10.129999999999999</v>
      </c>
      <c r="D47" s="22">
        <f>SUM(D13:D46)</f>
        <v>77312.16</v>
      </c>
      <c r="E47" s="51">
        <f>E13+E14+E15+E16+E17+E18</f>
        <v>104948.58000000002</v>
      </c>
      <c r="F47" s="22">
        <f>F13+F14+F15+F16+F17+F18</f>
        <v>77312.16</v>
      </c>
      <c r="G47" s="23">
        <f>1.04993597951*C47</f>
        <v>10.635851472436299</v>
      </c>
      <c r="H47" s="6">
        <f>1.12035851472*C47</f>
        <v>11.349231754113598</v>
      </c>
      <c r="I47" s="8">
        <f>I18</f>
        <v>636</v>
      </c>
      <c r="M47" s="7"/>
      <c r="P47" s="10"/>
      <c r="Q47" s="5">
        <f>SUM(Q13:Q46)</f>
        <v>8.75</v>
      </c>
      <c r="R47" s="5">
        <f>SUM(R13:R46)</f>
        <v>9.16</v>
      </c>
      <c r="S47" s="5"/>
      <c r="T47" s="5"/>
      <c r="U47" s="5">
        <f>SUM(U13:U46)</f>
        <v>33390</v>
      </c>
      <c r="V47" s="5">
        <f>SUM(V13:V46)</f>
        <v>34954.56</v>
      </c>
      <c r="W47" s="5">
        <f>SUM(W13:W46)</f>
        <v>68344.56</v>
      </c>
    </row>
    <row r="48" spans="1:23" ht="37.5" hidden="1">
      <c r="A48" s="18"/>
      <c r="B48" s="20" t="s">
        <v>134</v>
      </c>
      <c r="C48" s="43"/>
      <c r="D48" s="96">
        <v>-1075.04</v>
      </c>
      <c r="E48" s="97">
        <f>D48</f>
        <v>-1075.04</v>
      </c>
      <c r="F48" s="44"/>
      <c r="G48" s="109"/>
      <c r="H48" s="73"/>
      <c r="I48" s="8"/>
      <c r="M48" s="7"/>
      <c r="P48" s="10"/>
      <c r="Q48" s="5"/>
      <c r="R48" s="5"/>
      <c r="S48" s="5"/>
      <c r="T48" s="5"/>
      <c r="U48" s="5"/>
      <c r="V48" s="5"/>
      <c r="W48" s="5"/>
    </row>
    <row r="49" spans="1:23" ht="56.25" hidden="1">
      <c r="A49" s="18"/>
      <c r="B49" s="20" t="s">
        <v>135</v>
      </c>
      <c r="C49" s="43"/>
      <c r="D49" s="44">
        <f>D47+D48</f>
        <v>76237.12000000001</v>
      </c>
      <c r="E49" s="44">
        <f>E47+E48</f>
        <v>103873.54000000002</v>
      </c>
      <c r="F49" s="44">
        <f>F47+F48</f>
        <v>77312.16</v>
      </c>
      <c r="G49" s="109"/>
      <c r="H49" s="73"/>
      <c r="I49" s="8"/>
      <c r="M49" s="7"/>
      <c r="P49" s="10"/>
      <c r="Q49" s="5"/>
      <c r="R49" s="5"/>
      <c r="S49" s="5"/>
      <c r="T49" s="5"/>
      <c r="U49" s="5"/>
      <c r="V49" s="5"/>
      <c r="W49" s="5"/>
    </row>
    <row r="50" spans="1:38" ht="19.5" customHeight="1" hidden="1">
      <c r="A50" s="18">
        <v>5</v>
      </c>
      <c r="B50" s="25" t="s">
        <v>22</v>
      </c>
      <c r="C50" s="50">
        <v>1.85</v>
      </c>
      <c r="D50" s="22">
        <f>AE50*6*AF50</f>
        <v>13088.880000000001</v>
      </c>
      <c r="E50" s="51">
        <f>D50</f>
        <v>13088.880000000001</v>
      </c>
      <c r="F50" s="22">
        <f>AH50*12*AE50</f>
        <v>14424.48</v>
      </c>
      <c r="G50" s="49" t="e">
        <f>#REF!</f>
        <v>#REF!</v>
      </c>
      <c r="H50" s="5" t="e">
        <f>C50+#REF!</f>
        <v>#REF!</v>
      </c>
      <c r="I50" s="44">
        <v>3.43</v>
      </c>
      <c r="J50">
        <v>10</v>
      </c>
      <c r="K50">
        <v>2</v>
      </c>
      <c r="M50" s="7">
        <f>C50*I50*J50</f>
        <v>63.455000000000005</v>
      </c>
      <c r="N50" s="7" t="e">
        <f>#REF!*I50*K50</f>
        <v>#REF!</v>
      </c>
      <c r="O50" s="7" t="e">
        <f>SUM(M50:N50)</f>
        <v>#REF!</v>
      </c>
      <c r="P50" s="9"/>
      <c r="Q50" s="5">
        <v>1.47</v>
      </c>
      <c r="R50">
        <v>1.58</v>
      </c>
      <c r="S50">
        <v>6</v>
      </c>
      <c r="T50">
        <v>6</v>
      </c>
      <c r="U50">
        <f>Q50*I50*S50</f>
        <v>30.2526</v>
      </c>
      <c r="V50">
        <f>R50*T50*I50</f>
        <v>32.516400000000004</v>
      </c>
      <c r="W50">
        <f>SUM(U50:V50)</f>
        <v>62.769000000000005</v>
      </c>
      <c r="AB50" t="e">
        <f>#REF!</f>
        <v>#REF!</v>
      </c>
      <c r="AC50" s="49">
        <f>AC9</f>
        <v>0</v>
      </c>
      <c r="AD50" s="49">
        <v>3.05</v>
      </c>
      <c r="AE50">
        <f>AE18</f>
        <v>636</v>
      </c>
      <c r="AF50">
        <v>3.43</v>
      </c>
      <c r="AG50">
        <v>3.43</v>
      </c>
      <c r="AH50">
        <v>1.89</v>
      </c>
      <c r="AJ50">
        <f>AJ18</f>
        <v>0</v>
      </c>
      <c r="AK50">
        <v>3.05</v>
      </c>
      <c r="AL50">
        <v>3.43</v>
      </c>
    </row>
    <row r="51" spans="1:16" ht="18.75">
      <c r="A51" s="16"/>
      <c r="B51" s="26"/>
      <c r="C51" s="16"/>
      <c r="D51" s="16"/>
      <c r="E51" s="16"/>
      <c r="F51" s="16"/>
      <c r="G51" s="16"/>
      <c r="P51" s="10"/>
    </row>
    <row r="52" spans="1:16" ht="18.75">
      <c r="A52" s="153" t="s">
        <v>137</v>
      </c>
      <c r="B52" s="153"/>
      <c r="C52" s="140">
        <v>22709.79</v>
      </c>
      <c r="D52" s="74"/>
      <c r="E52" s="74" t="s">
        <v>13</v>
      </c>
      <c r="F52" s="75"/>
      <c r="G52" s="16"/>
      <c r="P52" s="10"/>
    </row>
    <row r="53" spans="1:16" ht="18.75">
      <c r="A53" s="153" t="s">
        <v>715</v>
      </c>
      <c r="B53" s="153"/>
      <c r="C53" s="140">
        <v>24414.74</v>
      </c>
      <c r="D53" s="74"/>
      <c r="E53" s="74" t="s">
        <v>13</v>
      </c>
      <c r="F53" s="75"/>
      <c r="G53" s="16"/>
      <c r="P53" s="10"/>
    </row>
    <row r="54" spans="1:7" ht="18.75">
      <c r="A54" s="148" t="s">
        <v>12</v>
      </c>
      <c r="B54" s="148"/>
      <c r="C54" s="148"/>
      <c r="D54" s="148"/>
      <c r="E54" s="148"/>
      <c r="F54" s="148"/>
      <c r="G54" s="16"/>
    </row>
    <row r="55" spans="1:7" ht="18.75" customHeight="1" hidden="1">
      <c r="A55" s="149" t="s">
        <v>26</v>
      </c>
      <c r="B55" s="149"/>
      <c r="C55" s="11" t="e">
        <f>C52-#REF!</f>
        <v>#REF!</v>
      </c>
      <c r="D55" s="16"/>
      <c r="E55" s="16"/>
      <c r="F55" s="16"/>
      <c r="G55" s="16"/>
    </row>
    <row r="56" spans="1:7" ht="18.75" customHeight="1" hidden="1">
      <c r="A56" s="149" t="s">
        <v>28</v>
      </c>
      <c r="B56" s="149"/>
      <c r="C56" s="48">
        <f>D47-E47</f>
        <v>-27636.420000000013</v>
      </c>
      <c r="D56" s="32"/>
      <c r="E56" s="32"/>
      <c r="F56" s="32"/>
      <c r="G56" s="16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</sheetData>
  <sheetProtection/>
  <mergeCells count="16">
    <mergeCell ref="Q9:W12"/>
    <mergeCell ref="A54:F54"/>
    <mergeCell ref="A52:B52"/>
    <mergeCell ref="A53:B53"/>
    <mergeCell ref="A56:B56"/>
    <mergeCell ref="I9:P12"/>
    <mergeCell ref="A55:B55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40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200"/>
  <sheetViews>
    <sheetView view="pageBreakPreview" zoomScale="75" zoomScaleSheetLayoutView="75" zoomScalePageLayoutView="0" workbookViewId="0" topLeftCell="A31">
      <selection activeCell="D52" sqref="D52"/>
    </sheetView>
  </sheetViews>
  <sheetFormatPr defaultColWidth="9.00390625" defaultRowHeight="12.75"/>
  <cols>
    <col min="1" max="1" width="8.25390625" style="0" bestFit="1" customWidth="1"/>
    <col min="2" max="2" width="60.375" style="0" customWidth="1"/>
    <col min="3" max="3" width="11.8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41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623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10316.88</v>
      </c>
      <c r="E13" s="22">
        <f>D13</f>
        <v>10316.88</v>
      </c>
      <c r="F13" s="22">
        <f aca="true" t="shared" si="1" ref="F13:F18">D13</f>
        <v>10316.88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623</v>
      </c>
      <c r="J13">
        <v>6</v>
      </c>
      <c r="K13">
        <v>2</v>
      </c>
      <c r="L13">
        <v>4</v>
      </c>
      <c r="M13" s="7">
        <f aca="true" t="shared" si="4" ref="M13:M18">C13*I13*J13</f>
        <v>5158.44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3924.8999999999996</v>
      </c>
      <c r="V13">
        <f aca="true" t="shared" si="7" ref="V13:V18">T13*R13*I13</f>
        <v>4074.4200000000005</v>
      </c>
      <c r="W13">
        <f aca="true" t="shared" si="8" ref="W13:W18">SUM(U13:V13)</f>
        <v>7999.32</v>
      </c>
      <c r="AF13" s="49">
        <f>C7</f>
        <v>623</v>
      </c>
      <c r="AG13" s="5" t="e">
        <f>C13+#REF!</f>
        <v>#REF!</v>
      </c>
      <c r="AH13" s="44">
        <v>1.14</v>
      </c>
    </row>
    <row r="14" spans="1:34" ht="37.5">
      <c r="A14" s="21" t="s">
        <v>6</v>
      </c>
      <c r="B14" s="20" t="s">
        <v>7</v>
      </c>
      <c r="C14" s="96">
        <v>1.75</v>
      </c>
      <c r="D14" s="90">
        <f t="shared" si="0"/>
        <v>13083</v>
      </c>
      <c r="E14" s="22">
        <f>D14</f>
        <v>13083</v>
      </c>
      <c r="F14" s="22">
        <f t="shared" si="1"/>
        <v>13083</v>
      </c>
      <c r="G14" s="23">
        <f t="shared" si="2"/>
        <v>1.8373879641425002</v>
      </c>
      <c r="H14" s="6">
        <f t="shared" si="3"/>
        <v>1.96062740076</v>
      </c>
      <c r="I14" s="8">
        <f>I13</f>
        <v>623</v>
      </c>
      <c r="J14">
        <v>6</v>
      </c>
      <c r="K14">
        <v>2</v>
      </c>
      <c r="L14">
        <v>4</v>
      </c>
      <c r="M14" s="7">
        <f t="shared" si="4"/>
        <v>6541.5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4971.54</v>
      </c>
      <c r="V14">
        <f t="shared" si="7"/>
        <v>5195.82</v>
      </c>
      <c r="W14">
        <f t="shared" si="8"/>
        <v>10167.36</v>
      </c>
      <c r="AF14">
        <f>AF13</f>
        <v>623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623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485.94000000000005</v>
      </c>
      <c r="V15">
        <f t="shared" si="7"/>
        <v>0</v>
      </c>
      <c r="W15">
        <f t="shared" si="8"/>
        <v>485.94000000000005</v>
      </c>
      <c r="AF15">
        <f>AF14</f>
        <v>623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96">
        <v>1.09</v>
      </c>
      <c r="D16" s="90">
        <f t="shared" si="0"/>
        <v>8148.840000000001</v>
      </c>
      <c r="E16" s="22">
        <f>D16</f>
        <v>8148.840000000001</v>
      </c>
      <c r="F16" s="22">
        <f t="shared" si="1"/>
        <v>8148.840000000001</v>
      </c>
      <c r="G16" s="23">
        <f t="shared" si="2"/>
        <v>1.1444302176659003</v>
      </c>
      <c r="H16" s="6">
        <f t="shared" si="3"/>
        <v>1.2211907810448</v>
      </c>
      <c r="I16" s="8">
        <f>I15</f>
        <v>623</v>
      </c>
      <c r="J16">
        <v>6</v>
      </c>
      <c r="K16">
        <v>2</v>
      </c>
      <c r="L16">
        <v>4</v>
      </c>
      <c r="M16" s="7">
        <f t="shared" si="4"/>
        <v>4074.42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2953.02</v>
      </c>
      <c r="V16">
        <f t="shared" si="7"/>
        <v>3065.16</v>
      </c>
      <c r="W16">
        <f t="shared" si="8"/>
        <v>6018.18</v>
      </c>
      <c r="AF16">
        <f>AF15</f>
        <v>623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623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4635.12</v>
      </c>
      <c r="V17">
        <f t="shared" si="7"/>
        <v>4635.12</v>
      </c>
      <c r="W17">
        <f t="shared" si="8"/>
        <v>9270.24</v>
      </c>
      <c r="AF17">
        <f>AF16</f>
        <v>623</v>
      </c>
      <c r="AG17" s="5" t="e">
        <f>C17+#REF!</f>
        <v>#REF!</v>
      </c>
      <c r="AH17" s="44">
        <v>1.24</v>
      </c>
    </row>
    <row r="18" spans="1:34" ht="54.75" customHeight="1">
      <c r="A18" s="21" t="s">
        <v>18</v>
      </c>
      <c r="B18" s="20" t="s">
        <v>19</v>
      </c>
      <c r="C18" s="96">
        <f>1.99+3.92</f>
        <v>5.91</v>
      </c>
      <c r="D18" s="90">
        <f t="shared" si="0"/>
        <v>44183.16</v>
      </c>
      <c r="E18" s="51">
        <f>E20+E21+E23+E24+E27+E29+E30+E32+E34+E37+E39+E41+E43+E44+E35</f>
        <v>68203.3</v>
      </c>
      <c r="F18" s="22">
        <f t="shared" si="1"/>
        <v>44183.16</v>
      </c>
      <c r="G18" s="23">
        <f t="shared" si="2"/>
        <v>6.2051216389041</v>
      </c>
      <c r="H18" s="6">
        <f t="shared" si="3"/>
        <v>6.6213188219951995</v>
      </c>
      <c r="I18" s="8">
        <f>I17</f>
        <v>623</v>
      </c>
      <c r="J18">
        <v>6</v>
      </c>
      <c r="K18">
        <v>2</v>
      </c>
      <c r="L18">
        <v>4</v>
      </c>
      <c r="M18" s="7">
        <f t="shared" si="4"/>
        <v>22091.58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15736.98</v>
      </c>
      <c r="V18">
        <f t="shared" si="7"/>
        <v>17269.559999999998</v>
      </c>
      <c r="W18">
        <f t="shared" si="8"/>
        <v>33006.53999999999</v>
      </c>
      <c r="AF18">
        <f>AF17</f>
        <v>623</v>
      </c>
      <c r="AG18" s="5" t="e">
        <f>C18+#REF!</f>
        <v>#REF!</v>
      </c>
      <c r="AH18" s="44">
        <v>5.18</v>
      </c>
    </row>
    <row r="19" spans="1:33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  <c r="AG19" s="5" t="e">
        <f>C19+#REF!</f>
        <v>#REF!</v>
      </c>
    </row>
    <row r="20" spans="1:18" ht="78.75" customHeight="1">
      <c r="A20" s="21"/>
      <c r="B20" s="20" t="s">
        <v>185</v>
      </c>
      <c r="C20" s="22"/>
      <c r="D20" s="22"/>
      <c r="E20" s="51">
        <v>11405.22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20" t="s">
        <v>114</v>
      </c>
      <c r="C21" s="22"/>
      <c r="D21" s="22"/>
      <c r="E21" s="51">
        <v>83.98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113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38.25" customHeight="1">
      <c r="A23" s="21"/>
      <c r="B23" s="20" t="s">
        <v>237</v>
      </c>
      <c r="C23" s="22"/>
      <c r="D23" s="22"/>
      <c r="E23" s="51">
        <v>8836.98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9.5" customHeight="1">
      <c r="A24" s="21"/>
      <c r="B24" s="20" t="s">
        <v>219</v>
      </c>
      <c r="C24" s="22"/>
      <c r="D24" s="22"/>
      <c r="E24" s="51">
        <v>2788.1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43" t="s">
        <v>108</v>
      </c>
      <c r="C25" s="22"/>
      <c r="D25" s="22"/>
      <c r="E25" s="51"/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20.25" customHeight="1">
      <c r="A26" s="21"/>
      <c r="B26" s="43" t="s">
        <v>66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42.75" customHeight="1">
      <c r="A27" s="21"/>
      <c r="B27" s="20" t="s">
        <v>277</v>
      </c>
      <c r="C27" s="22"/>
      <c r="D27" s="22"/>
      <c r="E27" s="51">
        <v>4783.36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9.5" customHeight="1">
      <c r="A28" s="21"/>
      <c r="B28" s="43" t="s">
        <v>107</v>
      </c>
      <c r="C28" s="22"/>
      <c r="D28" s="22"/>
      <c r="E28" s="51"/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19.5" customHeight="1">
      <c r="A29" s="21"/>
      <c r="B29" s="43" t="s">
        <v>360</v>
      </c>
      <c r="C29" s="22"/>
      <c r="D29" s="22"/>
      <c r="E29" s="51">
        <v>721.25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59.25" customHeight="1">
      <c r="A30" s="21"/>
      <c r="B30" s="43" t="s">
        <v>381</v>
      </c>
      <c r="C30" s="22"/>
      <c r="D30" s="22"/>
      <c r="E30" s="51">
        <v>20515.78</v>
      </c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9.5" customHeight="1">
      <c r="A31" s="21"/>
      <c r="B31" s="43" t="s">
        <v>104</v>
      </c>
      <c r="C31" s="22"/>
      <c r="D31" s="22"/>
      <c r="E31" s="51"/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60" customHeight="1">
      <c r="A32" s="21"/>
      <c r="B32" s="43" t="s">
        <v>397</v>
      </c>
      <c r="C32" s="22"/>
      <c r="D32" s="22"/>
      <c r="E32" s="51">
        <v>3336.48</v>
      </c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21"/>
      <c r="B33" s="43" t="s">
        <v>69</v>
      </c>
      <c r="C33" s="22"/>
      <c r="D33" s="22"/>
      <c r="E33" s="51"/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21.75" customHeight="1">
      <c r="A34" s="21"/>
      <c r="B34" s="20" t="s">
        <v>450</v>
      </c>
      <c r="C34" s="22"/>
      <c r="D34" s="22"/>
      <c r="E34" s="51">
        <v>747.48</v>
      </c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18.75">
      <c r="A35" s="21"/>
      <c r="B35" s="20" t="s">
        <v>360</v>
      </c>
      <c r="C35" s="22"/>
      <c r="D35" s="22"/>
      <c r="E35" s="51">
        <v>721.25</v>
      </c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18.75">
      <c r="A36" s="21"/>
      <c r="B36" s="43" t="s">
        <v>112</v>
      </c>
      <c r="C36" s="22"/>
      <c r="D36" s="22"/>
      <c r="E36" s="51"/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18" ht="37.5">
      <c r="A37" s="21"/>
      <c r="B37" s="43" t="s">
        <v>499</v>
      </c>
      <c r="C37" s="22"/>
      <c r="D37" s="22"/>
      <c r="E37" s="51">
        <v>2545.66</v>
      </c>
      <c r="F37" s="22"/>
      <c r="G37" s="23"/>
      <c r="H37" s="6"/>
      <c r="I37" s="8"/>
      <c r="M37" s="7"/>
      <c r="N37" s="7"/>
      <c r="O37" s="7"/>
      <c r="P37" s="9"/>
      <c r="Q37" s="5"/>
      <c r="R37" s="5"/>
    </row>
    <row r="38" spans="1:18" ht="18.75">
      <c r="A38" s="21"/>
      <c r="B38" s="43" t="s">
        <v>116</v>
      </c>
      <c r="C38" s="22"/>
      <c r="D38" s="22"/>
      <c r="E38" s="51"/>
      <c r="F38" s="22"/>
      <c r="G38" s="23"/>
      <c r="H38" s="6"/>
      <c r="I38" s="8"/>
      <c r="M38" s="7"/>
      <c r="N38" s="7"/>
      <c r="O38" s="7"/>
      <c r="P38" s="9"/>
      <c r="Q38" s="5"/>
      <c r="R38" s="5"/>
    </row>
    <row r="39" spans="1:18" ht="37.5">
      <c r="A39" s="21"/>
      <c r="B39" s="43" t="s">
        <v>550</v>
      </c>
      <c r="C39" s="22"/>
      <c r="D39" s="22"/>
      <c r="E39" s="51">
        <v>2690.32</v>
      </c>
      <c r="F39" s="22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43" t="s">
        <v>83</v>
      </c>
      <c r="C40" s="22"/>
      <c r="D40" s="22"/>
      <c r="E40" s="51"/>
      <c r="F40" s="22"/>
      <c r="G40" s="23"/>
      <c r="H40" s="6"/>
      <c r="I40" s="8"/>
      <c r="M40" s="7"/>
      <c r="N40" s="7"/>
      <c r="O40" s="7"/>
      <c r="P40" s="9"/>
      <c r="Q40" s="5"/>
      <c r="R40" s="5"/>
    </row>
    <row r="41" spans="1:18" ht="37.5">
      <c r="A41" s="21"/>
      <c r="B41" s="20" t="s">
        <v>591</v>
      </c>
      <c r="C41" s="22"/>
      <c r="D41" s="22"/>
      <c r="E41" s="51">
        <v>2865.34</v>
      </c>
      <c r="F41" s="22"/>
      <c r="G41" s="23"/>
      <c r="H41" s="6"/>
      <c r="I41" s="8"/>
      <c r="M41" s="7"/>
      <c r="N41" s="7"/>
      <c r="O41" s="7"/>
      <c r="P41" s="9"/>
      <c r="Q41" s="5"/>
      <c r="R41" s="5"/>
    </row>
    <row r="42" spans="1:18" ht="18.75">
      <c r="A42" s="21"/>
      <c r="B42" s="43" t="s">
        <v>84</v>
      </c>
      <c r="C42" s="22"/>
      <c r="D42" s="22"/>
      <c r="E42" s="51"/>
      <c r="F42" s="22"/>
      <c r="G42" s="23"/>
      <c r="H42" s="6"/>
      <c r="I42" s="8"/>
      <c r="M42" s="7"/>
      <c r="N42" s="7"/>
      <c r="O42" s="7"/>
      <c r="P42" s="9"/>
      <c r="Q42" s="5"/>
      <c r="R42" s="5"/>
    </row>
    <row r="43" spans="1:18" ht="41.25" customHeight="1">
      <c r="A43" s="21"/>
      <c r="B43" s="20" t="s">
        <v>655</v>
      </c>
      <c r="C43" s="22"/>
      <c r="D43" s="22"/>
      <c r="E43" s="51">
        <v>6003.65</v>
      </c>
      <c r="F43" s="22"/>
      <c r="G43" s="23"/>
      <c r="H43" s="6"/>
      <c r="I43" s="8"/>
      <c r="M43" s="7"/>
      <c r="N43" s="7"/>
      <c r="O43" s="7"/>
      <c r="P43" s="9"/>
      <c r="Q43" s="5"/>
      <c r="R43" s="5"/>
    </row>
    <row r="44" spans="1:18" ht="24" customHeight="1">
      <c r="A44" s="21"/>
      <c r="B44" s="20" t="s">
        <v>635</v>
      </c>
      <c r="C44" s="22"/>
      <c r="D44" s="22"/>
      <c r="E44" s="51">
        <v>158.45</v>
      </c>
      <c r="F44" s="22"/>
      <c r="G44" s="23"/>
      <c r="H44" s="6"/>
      <c r="I44" s="8"/>
      <c r="M44" s="7"/>
      <c r="N44" s="7"/>
      <c r="O44" s="7"/>
      <c r="P44" s="9"/>
      <c r="Q44" s="5"/>
      <c r="R44" s="5"/>
    </row>
    <row r="45" spans="1:18" ht="24" customHeight="1">
      <c r="A45" s="21"/>
      <c r="B45" s="43" t="s">
        <v>85</v>
      </c>
      <c r="C45" s="22"/>
      <c r="D45" s="22"/>
      <c r="E45" s="51"/>
      <c r="F45" s="22"/>
      <c r="G45" s="23"/>
      <c r="H45" s="6"/>
      <c r="I45" s="8"/>
      <c r="M45" s="7"/>
      <c r="N45" s="7"/>
      <c r="O45" s="7"/>
      <c r="P45" s="9"/>
      <c r="Q45" s="5"/>
      <c r="R45" s="5"/>
    </row>
    <row r="46" spans="1:23" ht="18.75">
      <c r="A46" s="18"/>
      <c r="B46" s="20" t="s">
        <v>11</v>
      </c>
      <c r="C46" s="19">
        <f>SUM(C13:C34)</f>
        <v>10.129999999999999</v>
      </c>
      <c r="D46" s="22">
        <f>SUM(D13:D34)</f>
        <v>75731.88</v>
      </c>
      <c r="E46" s="22">
        <f>E13+E14+E15+E16+E17+E18</f>
        <v>99752.02</v>
      </c>
      <c r="F46" s="22">
        <f>F13+F14+F15+F16+F17+F18</f>
        <v>75731.88</v>
      </c>
      <c r="G46" s="23">
        <f>1.04993597951*C46</f>
        <v>10.635851472436299</v>
      </c>
      <c r="H46" s="6">
        <f>1.12035851472*C46</f>
        <v>11.349231754113598</v>
      </c>
      <c r="I46" s="8">
        <f>I18</f>
        <v>623</v>
      </c>
      <c r="M46" s="7"/>
      <c r="P46" s="10"/>
      <c r="Q46" s="5">
        <f>SUM(Q13:Q34)</f>
        <v>8.75</v>
      </c>
      <c r="R46" s="5">
        <f>SUM(R13:R34)</f>
        <v>9.16</v>
      </c>
      <c r="S46" s="5"/>
      <c r="T46" s="5"/>
      <c r="U46" s="5">
        <f>SUM(U13:U34)</f>
        <v>32707.5</v>
      </c>
      <c r="V46" s="5">
        <f>SUM(V13:V34)</f>
        <v>34240.08</v>
      </c>
      <c r="W46" s="5">
        <f>SUM(W13:W34)</f>
        <v>66947.57999999999</v>
      </c>
    </row>
    <row r="47" spans="1:23" ht="37.5" hidden="1">
      <c r="A47" s="18"/>
      <c r="B47" s="20" t="s">
        <v>134</v>
      </c>
      <c r="C47" s="43"/>
      <c r="D47" s="96">
        <v>-3219.37</v>
      </c>
      <c r="E47" s="97">
        <f>D47</f>
        <v>-3219.37</v>
      </c>
      <c r="F47" s="44"/>
      <c r="G47" s="109"/>
      <c r="H47" s="73"/>
      <c r="I47" s="8"/>
      <c r="M47" s="7"/>
      <c r="P47" s="10"/>
      <c r="Q47" s="5"/>
      <c r="R47" s="5"/>
      <c r="S47" s="5"/>
      <c r="T47" s="5"/>
      <c r="U47" s="5"/>
      <c r="V47" s="5"/>
      <c r="W47" s="5"/>
    </row>
    <row r="48" spans="1:23" ht="37.5" hidden="1">
      <c r="A48" s="18"/>
      <c r="B48" s="20" t="s">
        <v>135</v>
      </c>
      <c r="C48" s="43"/>
      <c r="D48" s="44">
        <f>D46+D47</f>
        <v>72512.51000000001</v>
      </c>
      <c r="E48" s="44">
        <f>E46+E47</f>
        <v>96532.65000000001</v>
      </c>
      <c r="F48" s="44">
        <f>F46+F47</f>
        <v>75731.88</v>
      </c>
      <c r="G48" s="109"/>
      <c r="H48" s="73"/>
      <c r="I48" s="8"/>
      <c r="M48" s="7"/>
      <c r="P48" s="10"/>
      <c r="Q48" s="5"/>
      <c r="R48" s="5"/>
      <c r="S48" s="5"/>
      <c r="T48" s="5"/>
      <c r="U48" s="5"/>
      <c r="V48" s="5"/>
      <c r="W48" s="5"/>
    </row>
    <row r="49" spans="1:34" ht="19.5" customHeight="1" hidden="1">
      <c r="A49" s="18">
        <v>5</v>
      </c>
      <c r="B49" s="25" t="s">
        <v>22</v>
      </c>
      <c r="C49" s="50">
        <v>1.85</v>
      </c>
      <c r="D49" s="22">
        <f>AF49*6*AG49</f>
        <v>12821.34</v>
      </c>
      <c r="E49" s="51">
        <f>D49</f>
        <v>12821.34</v>
      </c>
      <c r="F49" s="22">
        <f>AH49*12*AF49</f>
        <v>14129.64</v>
      </c>
      <c r="G49" s="49" t="e">
        <f>#REF!</f>
        <v>#REF!</v>
      </c>
      <c r="H49" s="5" t="e">
        <f>C49+#REF!</f>
        <v>#REF!</v>
      </c>
      <c r="I49" s="44">
        <v>3.43</v>
      </c>
      <c r="J49">
        <v>10</v>
      </c>
      <c r="K49">
        <v>2</v>
      </c>
      <c r="M49" s="7">
        <f>C49*I49*J49</f>
        <v>63.455000000000005</v>
      </c>
      <c r="N49" s="7" t="e">
        <f>#REF!*I49*K49</f>
        <v>#REF!</v>
      </c>
      <c r="O49" s="7" t="e">
        <f>SUM(M49:N49)</f>
        <v>#REF!</v>
      </c>
      <c r="P49" s="9"/>
      <c r="Q49" s="5">
        <v>1.47</v>
      </c>
      <c r="R49">
        <v>1.58</v>
      </c>
      <c r="S49">
        <v>6</v>
      </c>
      <c r="T49">
        <v>6</v>
      </c>
      <c r="U49">
        <f>Q49*I49*S49</f>
        <v>30.2526</v>
      </c>
      <c r="V49">
        <f>R49*T49*I49</f>
        <v>32.516400000000004</v>
      </c>
      <c r="W49">
        <f>SUM(U49:V49)</f>
        <v>62.769000000000005</v>
      </c>
      <c r="AB49" t="e">
        <f>#REF!</f>
        <v>#REF!</v>
      </c>
      <c r="AC49" s="49">
        <f>AC19</f>
        <v>0</v>
      </c>
      <c r="AD49" s="49">
        <v>3.05</v>
      </c>
      <c r="AE49">
        <f>AE33</f>
        <v>0</v>
      </c>
      <c r="AF49">
        <f>C7</f>
        <v>623</v>
      </c>
      <c r="AG49">
        <v>3.43</v>
      </c>
      <c r="AH49">
        <v>1.89</v>
      </c>
    </row>
    <row r="50" spans="1:16" ht="18.75">
      <c r="A50" s="16"/>
      <c r="B50" s="26"/>
      <c r="C50" s="16"/>
      <c r="D50" s="16"/>
      <c r="E50" s="16"/>
      <c r="F50" s="16"/>
      <c r="G50" s="16"/>
      <c r="P50" s="10"/>
    </row>
    <row r="51" spans="1:16" ht="18.75">
      <c r="A51" s="153" t="s">
        <v>137</v>
      </c>
      <c r="B51" s="153"/>
      <c r="C51" s="140">
        <v>35077.97</v>
      </c>
      <c r="D51" s="74"/>
      <c r="E51" s="74" t="s">
        <v>13</v>
      </c>
      <c r="F51" s="75"/>
      <c r="G51" s="16"/>
      <c r="P51" s="10"/>
    </row>
    <row r="52" spans="1:16" ht="30.75" customHeight="1">
      <c r="A52" s="153" t="s">
        <v>715</v>
      </c>
      <c r="B52" s="153"/>
      <c r="C52" s="140">
        <v>7573</v>
      </c>
      <c r="D52" s="74"/>
      <c r="E52" s="74" t="s">
        <v>13</v>
      </c>
      <c r="F52" s="75"/>
      <c r="G52" s="16"/>
      <c r="P52" s="10"/>
    </row>
    <row r="53" spans="1:7" ht="18.75">
      <c r="A53" s="148" t="s">
        <v>12</v>
      </c>
      <c r="B53" s="148"/>
      <c r="C53" s="148"/>
      <c r="D53" s="148"/>
      <c r="E53" s="148"/>
      <c r="F53" s="148"/>
      <c r="G53" s="16"/>
    </row>
    <row r="54" spans="1:7" ht="18.75" customHeight="1" hidden="1">
      <c r="A54" s="149" t="s">
        <v>26</v>
      </c>
      <c r="B54" s="149"/>
      <c r="C54" s="11" t="e">
        <f>C51-#REF!</f>
        <v>#REF!</v>
      </c>
      <c r="D54" s="16"/>
      <c r="E54" s="16"/>
      <c r="F54" s="16"/>
      <c r="G54" s="16"/>
    </row>
    <row r="55" spans="1:7" ht="18.75" customHeight="1" hidden="1">
      <c r="A55" s="149" t="s">
        <v>28</v>
      </c>
      <c r="B55" s="149"/>
      <c r="C55" s="48">
        <f>D46-E46</f>
        <v>-24020.14</v>
      </c>
      <c r="D55" s="32"/>
      <c r="E55" s="32"/>
      <c r="F55" s="32"/>
      <c r="G55" s="16"/>
    </row>
    <row r="56" spans="1:7" ht="18.75">
      <c r="A56" s="14"/>
      <c r="B56" s="16"/>
      <c r="C56" s="16"/>
      <c r="D56" s="16"/>
      <c r="E56" s="146">
        <f>99752.02-E46</f>
        <v>0</v>
      </c>
      <c r="F56" s="16"/>
      <c r="G56" s="16"/>
    </row>
    <row r="57" spans="1:7" ht="12.75">
      <c r="A57" s="32"/>
      <c r="B57" s="33"/>
      <c r="C57" s="33"/>
      <c r="D57" s="33"/>
      <c r="E57" s="33"/>
      <c r="F57" s="33"/>
      <c r="G57" s="33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  <row r="156" spans="1:7" ht="12.75">
      <c r="A156" s="32"/>
      <c r="B156" s="32"/>
      <c r="C156" s="32"/>
      <c r="D156" s="32"/>
      <c r="E156" s="32"/>
      <c r="F156" s="32"/>
      <c r="G156" s="32"/>
    </row>
    <row r="157" spans="1:7" ht="12.75">
      <c r="A157" s="32"/>
      <c r="B157" s="32"/>
      <c r="C157" s="32"/>
      <c r="D157" s="32"/>
      <c r="E157" s="32"/>
      <c r="F157" s="32"/>
      <c r="G157" s="32"/>
    </row>
    <row r="158" spans="1:7" ht="12.75">
      <c r="A158" s="32"/>
      <c r="B158" s="32"/>
      <c r="C158" s="32"/>
      <c r="D158" s="32"/>
      <c r="E158" s="32"/>
      <c r="F158" s="32"/>
      <c r="G158" s="32"/>
    </row>
    <row r="159" spans="1:7" ht="12.75">
      <c r="A159" s="32"/>
      <c r="B159" s="32"/>
      <c r="C159" s="32"/>
      <c r="D159" s="32"/>
      <c r="E159" s="32"/>
      <c r="F159" s="32"/>
      <c r="G159" s="32"/>
    </row>
    <row r="160" spans="1:7" ht="12.75">
      <c r="A160" s="32"/>
      <c r="B160" s="32"/>
      <c r="C160" s="32"/>
      <c r="D160" s="32"/>
      <c r="E160" s="32"/>
      <c r="F160" s="32"/>
      <c r="G160" s="32"/>
    </row>
    <row r="161" spans="1:7" ht="12.75">
      <c r="A161" s="32"/>
      <c r="B161" s="32"/>
      <c r="C161" s="32"/>
      <c r="D161" s="32"/>
      <c r="E161" s="32"/>
      <c r="F161" s="32"/>
      <c r="G161" s="32"/>
    </row>
    <row r="162" spans="1:7" ht="12.75">
      <c r="A162" s="32"/>
      <c r="B162" s="32"/>
      <c r="C162" s="32"/>
      <c r="D162" s="32"/>
      <c r="E162" s="32"/>
      <c r="F162" s="32"/>
      <c r="G162" s="32"/>
    </row>
    <row r="163" spans="1:7" ht="12.75">
      <c r="A163" s="32"/>
      <c r="B163" s="32"/>
      <c r="C163" s="32"/>
      <c r="D163" s="32"/>
      <c r="E163" s="32"/>
      <c r="F163" s="32"/>
      <c r="G163" s="32"/>
    </row>
    <row r="164" spans="1:7" ht="12.75">
      <c r="A164" s="32"/>
      <c r="B164" s="32"/>
      <c r="C164" s="32"/>
      <c r="D164" s="32"/>
      <c r="E164" s="32"/>
      <c r="F164" s="32"/>
      <c r="G164" s="32"/>
    </row>
    <row r="165" spans="1:7" ht="12.75">
      <c r="A165" s="32"/>
      <c r="B165" s="32"/>
      <c r="C165" s="32"/>
      <c r="D165" s="32"/>
      <c r="E165" s="32"/>
      <c r="F165" s="32"/>
      <c r="G165" s="32"/>
    </row>
    <row r="166" spans="1:7" ht="12.75">
      <c r="A166" s="32"/>
      <c r="B166" s="32"/>
      <c r="C166" s="32"/>
      <c r="D166" s="32"/>
      <c r="E166" s="32"/>
      <c r="F166" s="32"/>
      <c r="G166" s="32"/>
    </row>
    <row r="167" spans="1:7" ht="12.75">
      <c r="A167" s="32"/>
      <c r="B167" s="32"/>
      <c r="C167" s="32"/>
      <c r="D167" s="32"/>
      <c r="E167" s="32"/>
      <c r="F167" s="32"/>
      <c r="G167" s="32"/>
    </row>
    <row r="168" spans="1:7" ht="12.75">
      <c r="A168" s="32"/>
      <c r="B168" s="32"/>
      <c r="C168" s="32"/>
      <c r="D168" s="32"/>
      <c r="E168" s="32"/>
      <c r="F168" s="32"/>
      <c r="G168" s="32"/>
    </row>
    <row r="169" spans="1:7" ht="12.75">
      <c r="A169" s="32"/>
      <c r="B169" s="32"/>
      <c r="C169" s="32"/>
      <c r="D169" s="32"/>
      <c r="E169" s="32"/>
      <c r="F169" s="32"/>
      <c r="G169" s="32"/>
    </row>
    <row r="170" spans="1:7" ht="12.75">
      <c r="A170" s="32"/>
      <c r="B170" s="32"/>
      <c r="C170" s="32"/>
      <c r="D170" s="32"/>
      <c r="E170" s="32"/>
      <c r="F170" s="32"/>
      <c r="G170" s="32"/>
    </row>
    <row r="171" spans="1:7" ht="12.75">
      <c r="A171" s="32"/>
      <c r="B171" s="32"/>
      <c r="C171" s="32"/>
      <c r="D171" s="32"/>
      <c r="E171" s="32"/>
      <c r="F171" s="32"/>
      <c r="G171" s="32"/>
    </row>
    <row r="172" spans="1:7" ht="12.75">
      <c r="A172" s="32"/>
      <c r="B172" s="32"/>
      <c r="C172" s="32"/>
      <c r="D172" s="32"/>
      <c r="E172" s="32"/>
      <c r="F172" s="32"/>
      <c r="G172" s="32"/>
    </row>
    <row r="173" spans="1:7" ht="12.75">
      <c r="A173" s="32"/>
      <c r="B173" s="32"/>
      <c r="C173" s="32"/>
      <c r="D173" s="32"/>
      <c r="E173" s="32"/>
      <c r="F173" s="32"/>
      <c r="G173" s="32"/>
    </row>
    <row r="174" spans="1:7" ht="12.75">
      <c r="A174" s="32"/>
      <c r="B174" s="32"/>
      <c r="C174" s="32"/>
      <c r="D174" s="32"/>
      <c r="E174" s="32"/>
      <c r="F174" s="32"/>
      <c r="G174" s="32"/>
    </row>
    <row r="175" spans="1:7" ht="12.75">
      <c r="A175" s="32"/>
      <c r="B175" s="32"/>
      <c r="C175" s="32"/>
      <c r="D175" s="32"/>
      <c r="E175" s="32"/>
      <c r="F175" s="32"/>
      <c r="G175" s="32"/>
    </row>
    <row r="176" spans="1:7" ht="12.75">
      <c r="A176" s="32"/>
      <c r="B176" s="32"/>
      <c r="C176" s="32"/>
      <c r="D176" s="32"/>
      <c r="E176" s="32"/>
      <c r="F176" s="32"/>
      <c r="G176" s="32"/>
    </row>
    <row r="177" spans="1:7" ht="12.75">
      <c r="A177" s="32"/>
      <c r="B177" s="32"/>
      <c r="C177" s="32"/>
      <c r="D177" s="32"/>
      <c r="E177" s="32"/>
      <c r="F177" s="32"/>
      <c r="G177" s="32"/>
    </row>
    <row r="178" spans="1:7" ht="12.75">
      <c r="A178" s="32"/>
      <c r="B178" s="32"/>
      <c r="C178" s="32"/>
      <c r="D178" s="32"/>
      <c r="E178" s="32"/>
      <c r="F178" s="32"/>
      <c r="G178" s="32"/>
    </row>
    <row r="179" spans="1:7" ht="12.75">
      <c r="A179" s="32"/>
      <c r="B179" s="32"/>
      <c r="C179" s="32"/>
      <c r="D179" s="32"/>
      <c r="E179" s="32"/>
      <c r="F179" s="32"/>
      <c r="G179" s="32"/>
    </row>
    <row r="180" spans="1:7" ht="12.75">
      <c r="A180" s="32"/>
      <c r="B180" s="32"/>
      <c r="C180" s="32"/>
      <c r="D180" s="32"/>
      <c r="E180" s="32"/>
      <c r="F180" s="32"/>
      <c r="G180" s="32"/>
    </row>
    <row r="181" spans="1:7" ht="12.75">
      <c r="A181" s="32"/>
      <c r="B181" s="32"/>
      <c r="C181" s="32"/>
      <c r="D181" s="32"/>
      <c r="E181" s="32"/>
      <c r="F181" s="32"/>
      <c r="G181" s="32"/>
    </row>
    <row r="182" spans="1:7" ht="12.75">
      <c r="A182" s="32"/>
      <c r="B182" s="32"/>
      <c r="C182" s="32"/>
      <c r="D182" s="32"/>
      <c r="E182" s="32"/>
      <c r="F182" s="32"/>
      <c r="G182" s="32"/>
    </row>
    <row r="183" spans="1:7" ht="12.75">
      <c r="A183" s="32"/>
      <c r="B183" s="32"/>
      <c r="C183" s="32"/>
      <c r="D183" s="32"/>
      <c r="E183" s="32"/>
      <c r="F183" s="32"/>
      <c r="G183" s="32"/>
    </row>
    <row r="184" spans="1:7" ht="12.75">
      <c r="A184" s="32"/>
      <c r="B184" s="32"/>
      <c r="C184" s="32"/>
      <c r="D184" s="32"/>
      <c r="E184" s="32"/>
      <c r="F184" s="32"/>
      <c r="G184" s="32"/>
    </row>
    <row r="185" spans="1:7" ht="12.75">
      <c r="A185" s="32"/>
      <c r="B185" s="32"/>
      <c r="C185" s="32"/>
      <c r="D185" s="32"/>
      <c r="E185" s="32"/>
      <c r="F185" s="32"/>
      <c r="G185" s="32"/>
    </row>
    <row r="186" spans="1:7" ht="12.75">
      <c r="A186" s="32"/>
      <c r="B186" s="32"/>
      <c r="C186" s="32"/>
      <c r="D186" s="32"/>
      <c r="E186" s="32"/>
      <c r="F186" s="32"/>
      <c r="G186" s="32"/>
    </row>
    <row r="187" spans="1:7" ht="12.75">
      <c r="A187" s="32"/>
      <c r="B187" s="32"/>
      <c r="C187" s="32"/>
      <c r="D187" s="32"/>
      <c r="E187" s="32"/>
      <c r="F187" s="32"/>
      <c r="G187" s="32"/>
    </row>
    <row r="188" spans="1:7" ht="12.75">
      <c r="A188" s="32"/>
      <c r="B188" s="32"/>
      <c r="C188" s="32"/>
      <c r="D188" s="32"/>
      <c r="E188" s="32"/>
      <c r="F188" s="32"/>
      <c r="G188" s="32"/>
    </row>
    <row r="189" spans="1:7" ht="12.75">
      <c r="A189" s="32"/>
      <c r="B189" s="32"/>
      <c r="C189" s="32"/>
      <c r="D189" s="32"/>
      <c r="E189" s="32"/>
      <c r="F189" s="32"/>
      <c r="G189" s="32"/>
    </row>
    <row r="190" spans="1:7" ht="12.75">
      <c r="A190" s="32"/>
      <c r="B190" s="32"/>
      <c r="C190" s="32"/>
      <c r="D190" s="32"/>
      <c r="E190" s="32"/>
      <c r="F190" s="32"/>
      <c r="G190" s="32"/>
    </row>
    <row r="191" spans="1:7" ht="12.75">
      <c r="A191" s="32"/>
      <c r="B191" s="32"/>
      <c r="C191" s="32"/>
      <c r="D191" s="32"/>
      <c r="E191" s="32"/>
      <c r="F191" s="32"/>
      <c r="G191" s="32"/>
    </row>
    <row r="192" spans="1:7" ht="12.75">
      <c r="A192" s="32"/>
      <c r="B192" s="32"/>
      <c r="C192" s="32"/>
      <c r="D192" s="32"/>
      <c r="E192" s="32"/>
      <c r="F192" s="32"/>
      <c r="G192" s="32"/>
    </row>
    <row r="193" spans="1:7" ht="12.75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/>
      <c r="D194" s="32"/>
      <c r="E194" s="32"/>
      <c r="F194" s="32"/>
      <c r="G194" s="32"/>
    </row>
    <row r="195" spans="1:7" ht="12.75">
      <c r="A195" s="32"/>
      <c r="B195" s="32"/>
      <c r="C195" s="32"/>
      <c r="D195" s="32"/>
      <c r="E195" s="32"/>
      <c r="F195" s="32"/>
      <c r="G195" s="32"/>
    </row>
    <row r="196" spans="1:7" ht="12.75">
      <c r="A196" s="32"/>
      <c r="B196" s="32"/>
      <c r="C196" s="32"/>
      <c r="D196" s="32"/>
      <c r="E196" s="32"/>
      <c r="F196" s="32"/>
      <c r="G196" s="32"/>
    </row>
    <row r="197" spans="1:7" ht="12.75">
      <c r="A197" s="32"/>
      <c r="B197" s="32"/>
      <c r="C197" s="32"/>
      <c r="D197" s="32"/>
      <c r="E197" s="32"/>
      <c r="F197" s="32"/>
      <c r="G197" s="32"/>
    </row>
    <row r="198" spans="1:7" ht="12.75">
      <c r="A198" s="32"/>
      <c r="B198" s="32"/>
      <c r="C198" s="32"/>
      <c r="D198" s="32"/>
      <c r="E198" s="32"/>
      <c r="F198" s="32"/>
      <c r="G198" s="32"/>
    </row>
    <row r="199" spans="1:7" ht="12.75">
      <c r="A199" s="32"/>
      <c r="B199" s="32"/>
      <c r="C199" s="32"/>
      <c r="D199" s="32"/>
      <c r="E199" s="32"/>
      <c r="F199" s="32"/>
      <c r="G199" s="32"/>
    </row>
    <row r="200" spans="1:7" ht="12.75">
      <c r="A200" s="32"/>
      <c r="B200" s="32"/>
      <c r="C200" s="32"/>
      <c r="D200" s="32"/>
      <c r="E200" s="32"/>
      <c r="F200" s="32"/>
      <c r="G200" s="32"/>
    </row>
  </sheetData>
  <sheetProtection/>
  <mergeCells count="16">
    <mergeCell ref="A1:F2"/>
    <mergeCell ref="A3:F3"/>
    <mergeCell ref="A4:G5"/>
    <mergeCell ref="E9:E11"/>
    <mergeCell ref="F9:F11"/>
    <mergeCell ref="A9:A11"/>
    <mergeCell ref="B9:B11"/>
    <mergeCell ref="C9:C11"/>
    <mergeCell ref="A55:B55"/>
    <mergeCell ref="I9:P12"/>
    <mergeCell ref="A54:B54"/>
    <mergeCell ref="D9:D11"/>
    <mergeCell ref="Q9:W12"/>
    <mergeCell ref="A53:F53"/>
    <mergeCell ref="A51:B51"/>
    <mergeCell ref="A52:B52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69" r:id="rId1"/>
  <rowBreaks count="1" manualBreakCount="1">
    <brk id="37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H58"/>
  <sheetViews>
    <sheetView view="pageBreakPreview" zoomScale="75" zoomScaleSheetLayoutView="75" zoomScalePageLayoutView="0" workbookViewId="0" topLeftCell="A28">
      <selection activeCell="E47" sqref="E47:F47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2.8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0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42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18.75">
      <c r="A7" s="14"/>
      <c r="B7" s="15" t="s">
        <v>713</v>
      </c>
      <c r="C7" s="110">
        <v>626</v>
      </c>
      <c r="D7" s="16"/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7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3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10366.56</v>
      </c>
      <c r="E13" s="22">
        <f>D13</f>
        <v>10366.56</v>
      </c>
      <c r="F13" s="22">
        <f aca="true" t="shared" si="1" ref="F13:F18">D13</f>
        <v>10366.56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626</v>
      </c>
      <c r="J13">
        <v>6</v>
      </c>
      <c r="K13">
        <v>2</v>
      </c>
      <c r="L13">
        <v>4</v>
      </c>
      <c r="M13" s="7">
        <f aca="true" t="shared" si="4" ref="M13:M18">C13*I13*J13</f>
        <v>5183.279999999999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3943.8</v>
      </c>
      <c r="V13">
        <f aca="true" t="shared" si="7" ref="V13:V18">T13*R13*I13</f>
        <v>4094.0400000000004</v>
      </c>
      <c r="W13">
        <f aca="true" t="shared" si="8" ref="W13:W18">SUM(U13:V13)</f>
        <v>8037.84</v>
      </c>
      <c r="AE13" s="49">
        <f>C7</f>
        <v>626</v>
      </c>
      <c r="AF13" s="5" t="e">
        <f>C13+#REF!</f>
        <v>#REF!</v>
      </c>
      <c r="AG13" s="44">
        <v>1.14</v>
      </c>
    </row>
    <row r="14" spans="1:33" ht="37.5">
      <c r="A14" s="21" t="s">
        <v>6</v>
      </c>
      <c r="B14" s="20" t="s">
        <v>7</v>
      </c>
      <c r="C14" s="96">
        <v>1.75</v>
      </c>
      <c r="D14" s="90">
        <f t="shared" si="0"/>
        <v>13146</v>
      </c>
      <c r="E14" s="22">
        <f>D14</f>
        <v>13146</v>
      </c>
      <c r="F14" s="22">
        <f t="shared" si="1"/>
        <v>13146</v>
      </c>
      <c r="G14" s="23">
        <f t="shared" si="2"/>
        <v>1.8373879641425002</v>
      </c>
      <c r="H14" s="6">
        <f t="shared" si="3"/>
        <v>1.96062740076</v>
      </c>
      <c r="I14" s="8">
        <f>I13</f>
        <v>626</v>
      </c>
      <c r="J14">
        <v>6</v>
      </c>
      <c r="K14">
        <v>2</v>
      </c>
      <c r="L14">
        <v>4</v>
      </c>
      <c r="M14" s="7">
        <f t="shared" si="4"/>
        <v>6573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4995.4800000000005</v>
      </c>
      <c r="V14">
        <f t="shared" si="7"/>
        <v>5220.84</v>
      </c>
      <c r="W14">
        <f t="shared" si="8"/>
        <v>10216.32</v>
      </c>
      <c r="AE14">
        <f>AE13</f>
        <v>626</v>
      </c>
      <c r="AF14" s="5" t="e">
        <f>C14+#REF!</f>
        <v>#REF!</v>
      </c>
      <c r="AG14" s="44">
        <v>1.46</v>
      </c>
    </row>
    <row r="15" spans="1:33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626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488.2800000000001</v>
      </c>
      <c r="V15">
        <f t="shared" si="7"/>
        <v>0</v>
      </c>
      <c r="W15">
        <f t="shared" si="8"/>
        <v>488.2800000000001</v>
      </c>
      <c r="AE15">
        <f>AE14</f>
        <v>626</v>
      </c>
      <c r="AF15" s="5" t="e">
        <f>C15+#REF!</f>
        <v>#REF!</v>
      </c>
      <c r="AG15" s="44">
        <v>0</v>
      </c>
    </row>
    <row r="16" spans="1:33" ht="18.75">
      <c r="A16" s="21" t="s">
        <v>16</v>
      </c>
      <c r="B16" s="20" t="s">
        <v>10</v>
      </c>
      <c r="C16" s="96">
        <v>1.09</v>
      </c>
      <c r="D16" s="90">
        <f t="shared" si="0"/>
        <v>8188.080000000001</v>
      </c>
      <c r="E16" s="22">
        <f>D16</f>
        <v>8188.080000000001</v>
      </c>
      <c r="F16" s="22">
        <f t="shared" si="1"/>
        <v>8188.080000000001</v>
      </c>
      <c r="G16" s="23">
        <f t="shared" si="2"/>
        <v>1.1444302176659003</v>
      </c>
      <c r="H16" s="6">
        <f t="shared" si="3"/>
        <v>1.2211907810448</v>
      </c>
      <c r="I16" s="8">
        <f>I15</f>
        <v>626</v>
      </c>
      <c r="J16">
        <v>6</v>
      </c>
      <c r="K16">
        <v>2</v>
      </c>
      <c r="L16">
        <v>4</v>
      </c>
      <c r="M16" s="7">
        <f t="shared" si="4"/>
        <v>4094.04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2967.2400000000002</v>
      </c>
      <c r="V16">
        <f t="shared" si="7"/>
        <v>3079.92</v>
      </c>
      <c r="W16">
        <f t="shared" si="8"/>
        <v>6047.16</v>
      </c>
      <c r="AE16">
        <f>AE15</f>
        <v>626</v>
      </c>
      <c r="AF16" s="5" t="e">
        <f>C16+#REF!</f>
        <v>#REF!</v>
      </c>
      <c r="AG16" s="44">
        <v>0.58</v>
      </c>
    </row>
    <row r="17" spans="1:33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626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4657.4400000000005</v>
      </c>
      <c r="V17">
        <f t="shared" si="7"/>
        <v>4657.44</v>
      </c>
      <c r="W17">
        <f t="shared" si="8"/>
        <v>9314.880000000001</v>
      </c>
      <c r="AE17">
        <f>AE16</f>
        <v>626</v>
      </c>
      <c r="AF17" s="5" t="e">
        <f>C17+#REF!</f>
        <v>#REF!</v>
      </c>
      <c r="AG17" s="44">
        <v>1.24</v>
      </c>
    </row>
    <row r="18" spans="1:33" ht="93.75">
      <c r="A18" s="21" t="s">
        <v>18</v>
      </c>
      <c r="B18" s="20" t="s">
        <v>19</v>
      </c>
      <c r="C18" s="96">
        <f>1.99+3.92</f>
        <v>5.91</v>
      </c>
      <c r="D18" s="90">
        <f t="shared" si="0"/>
        <v>44395.92</v>
      </c>
      <c r="E18" s="51">
        <f>E20+E22+E23+E27+E28+E30+E32+E33+E35+E36+E38+E39+E41+E43+E44+E46</f>
        <v>44272.82000000001</v>
      </c>
      <c r="F18" s="22">
        <f t="shared" si="1"/>
        <v>44395.92</v>
      </c>
      <c r="G18" s="23">
        <f t="shared" si="2"/>
        <v>6.2051216389041</v>
      </c>
      <c r="H18" s="6">
        <f t="shared" si="3"/>
        <v>6.6213188219951995</v>
      </c>
      <c r="I18" s="8">
        <f>I17</f>
        <v>626</v>
      </c>
      <c r="J18">
        <v>6</v>
      </c>
      <c r="K18">
        <v>2</v>
      </c>
      <c r="L18">
        <v>4</v>
      </c>
      <c r="M18" s="7">
        <f t="shared" si="4"/>
        <v>22197.960000000003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15812.76</v>
      </c>
      <c r="V18">
        <f t="shared" si="7"/>
        <v>17352.719999999998</v>
      </c>
      <c r="W18">
        <f t="shared" si="8"/>
        <v>33165.479999999996</v>
      </c>
      <c r="AE18">
        <f>AE17</f>
        <v>626</v>
      </c>
      <c r="AF18" s="5" t="e">
        <f>C18+#REF!</f>
        <v>#REF!</v>
      </c>
      <c r="AG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"/>
      <c r="G19" s="23"/>
      <c r="H19" s="6"/>
      <c r="I19" s="8"/>
      <c r="M19" s="7"/>
      <c r="N19" s="7"/>
      <c r="O19" s="7"/>
      <c r="P19" s="9"/>
      <c r="Q19" s="5"/>
      <c r="R19" s="5"/>
    </row>
    <row r="20" spans="1:18" ht="39.75" customHeight="1">
      <c r="A20" s="21"/>
      <c r="B20" s="20" t="s">
        <v>186</v>
      </c>
      <c r="C20" s="22"/>
      <c r="D20" s="22"/>
      <c r="E20" s="51">
        <v>3065.06</v>
      </c>
      <c r="F20" s="2"/>
      <c r="G20" s="23"/>
      <c r="H20" s="6"/>
      <c r="I20" s="8"/>
      <c r="M20" s="7"/>
      <c r="N20" s="7"/>
      <c r="O20" s="7"/>
      <c r="P20" s="9"/>
      <c r="Q20" s="5"/>
      <c r="R20" s="5"/>
    </row>
    <row r="21" spans="1:18" ht="19.5" customHeight="1">
      <c r="A21" s="21"/>
      <c r="B21" s="43" t="s">
        <v>113</v>
      </c>
      <c r="C21" s="22"/>
      <c r="D21" s="22"/>
      <c r="E21" s="51"/>
      <c r="F21" s="2"/>
      <c r="G21" s="23"/>
      <c r="H21" s="6"/>
      <c r="I21" s="8"/>
      <c r="M21" s="7"/>
      <c r="N21" s="7"/>
      <c r="O21" s="7"/>
      <c r="P21" s="9"/>
      <c r="Q21" s="5"/>
      <c r="R21" s="5"/>
    </row>
    <row r="22" spans="1:18" ht="16.5" customHeight="1">
      <c r="A22" s="21"/>
      <c r="B22" s="20" t="s">
        <v>238</v>
      </c>
      <c r="C22" s="22"/>
      <c r="D22" s="22"/>
      <c r="E22" s="51">
        <v>2224.71</v>
      </c>
      <c r="F22" s="2"/>
      <c r="G22" s="23"/>
      <c r="H22" s="6"/>
      <c r="I22" s="8"/>
      <c r="M22" s="7"/>
      <c r="N22" s="7"/>
      <c r="O22" s="7"/>
      <c r="P22" s="9"/>
      <c r="Q22" s="5"/>
      <c r="R22" s="5"/>
    </row>
    <row r="23" spans="1:18" ht="38.25" customHeight="1">
      <c r="A23" s="21"/>
      <c r="B23" s="20" t="s">
        <v>219</v>
      </c>
      <c r="C23" s="22"/>
      <c r="D23" s="22"/>
      <c r="E23" s="51">
        <v>1858.74</v>
      </c>
      <c r="F23" s="2"/>
      <c r="G23" s="23"/>
      <c r="H23" s="6"/>
      <c r="I23" s="8"/>
      <c r="M23" s="7"/>
      <c r="N23" s="7"/>
      <c r="O23" s="7"/>
      <c r="P23" s="9"/>
      <c r="Q23" s="5"/>
      <c r="R23" s="5"/>
    </row>
    <row r="24" spans="1:18" ht="19.5" customHeight="1">
      <c r="A24" s="21"/>
      <c r="B24" s="43" t="s">
        <v>108</v>
      </c>
      <c r="C24" s="22"/>
      <c r="D24" s="22"/>
      <c r="E24" s="51"/>
      <c r="F24" s="2"/>
      <c r="G24" s="23"/>
      <c r="H24" s="6"/>
      <c r="I24" s="8"/>
      <c r="M24" s="7"/>
      <c r="N24" s="7"/>
      <c r="O24" s="7"/>
      <c r="P24" s="9"/>
      <c r="Q24" s="5"/>
      <c r="R24" s="5"/>
    </row>
    <row r="25" spans="1:18" ht="17.25" customHeight="1">
      <c r="A25" s="21"/>
      <c r="B25" s="43" t="s">
        <v>102</v>
      </c>
      <c r="C25" s="22"/>
      <c r="D25" s="22"/>
      <c r="E25" s="51"/>
      <c r="F25" s="2"/>
      <c r="G25" s="23"/>
      <c r="H25" s="6"/>
      <c r="I25" s="8"/>
      <c r="M25" s="7"/>
      <c r="N25" s="7"/>
      <c r="O25" s="7"/>
      <c r="P25" s="9"/>
      <c r="Q25" s="5"/>
      <c r="R25" s="5"/>
    </row>
    <row r="26" spans="1:18" ht="24" customHeight="1">
      <c r="A26" s="21"/>
      <c r="B26" s="43" t="s">
        <v>107</v>
      </c>
      <c r="C26" s="22"/>
      <c r="D26" s="22"/>
      <c r="E26" s="51"/>
      <c r="F26" s="2"/>
      <c r="G26" s="23"/>
      <c r="H26" s="6"/>
      <c r="I26" s="8"/>
      <c r="M26" s="7"/>
      <c r="N26" s="7"/>
      <c r="O26" s="7"/>
      <c r="P26" s="9"/>
      <c r="Q26" s="5"/>
      <c r="R26" s="5"/>
    </row>
    <row r="27" spans="1:18" ht="24" customHeight="1">
      <c r="A27" s="21"/>
      <c r="B27" s="43" t="s">
        <v>360</v>
      </c>
      <c r="C27" s="22"/>
      <c r="D27" s="22"/>
      <c r="E27" s="51">
        <v>721.25</v>
      </c>
      <c r="F27" s="2"/>
      <c r="G27" s="23"/>
      <c r="H27" s="6"/>
      <c r="I27" s="8"/>
      <c r="M27" s="7"/>
      <c r="N27" s="7"/>
      <c r="O27" s="7"/>
      <c r="P27" s="9"/>
      <c r="Q27" s="5"/>
      <c r="R27" s="5"/>
    </row>
    <row r="28" spans="1:18" ht="81.75" customHeight="1">
      <c r="A28" s="21"/>
      <c r="B28" s="43" t="s">
        <v>382</v>
      </c>
      <c r="C28" s="22"/>
      <c r="D28" s="22"/>
      <c r="E28" s="51">
        <v>20266.62</v>
      </c>
      <c r="F28" s="2"/>
      <c r="G28" s="23"/>
      <c r="H28" s="6"/>
      <c r="I28" s="8"/>
      <c r="M28" s="7"/>
      <c r="N28" s="7"/>
      <c r="O28" s="7"/>
      <c r="P28" s="9"/>
      <c r="Q28" s="5"/>
      <c r="R28" s="5"/>
    </row>
    <row r="29" spans="1:18" ht="21" customHeight="1">
      <c r="A29" s="21"/>
      <c r="B29" s="43" t="s">
        <v>104</v>
      </c>
      <c r="C29" s="22"/>
      <c r="D29" s="22"/>
      <c r="E29" s="51"/>
      <c r="F29" s="2"/>
      <c r="G29" s="23"/>
      <c r="H29" s="6"/>
      <c r="I29" s="8"/>
      <c r="M29" s="7"/>
      <c r="N29" s="7"/>
      <c r="O29" s="7"/>
      <c r="P29" s="9"/>
      <c r="Q29" s="5"/>
      <c r="R29" s="5"/>
    </row>
    <row r="30" spans="1:18" ht="56.25" customHeight="1">
      <c r="A30" s="21"/>
      <c r="B30" s="43" t="s">
        <v>423</v>
      </c>
      <c r="C30" s="22"/>
      <c r="D30" s="22"/>
      <c r="E30" s="51">
        <v>2355.53</v>
      </c>
      <c r="F30" s="2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21"/>
      <c r="B31" s="43" t="s">
        <v>111</v>
      </c>
      <c r="C31" s="22"/>
      <c r="D31" s="22"/>
      <c r="E31" s="51"/>
      <c r="F31" s="34"/>
      <c r="G31" s="23"/>
      <c r="H31" s="6"/>
      <c r="I31" s="8"/>
      <c r="M31" s="7"/>
      <c r="N31" s="7"/>
      <c r="O31" s="7"/>
      <c r="P31" s="9"/>
      <c r="Q31" s="5"/>
      <c r="R31" s="5"/>
    </row>
    <row r="32" spans="1:18" ht="37.5">
      <c r="A32" s="21"/>
      <c r="B32" s="20" t="s">
        <v>450</v>
      </c>
      <c r="C32" s="22"/>
      <c r="D32" s="22"/>
      <c r="E32" s="51">
        <v>747.48</v>
      </c>
      <c r="F32" s="34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21"/>
      <c r="B33" s="20" t="s">
        <v>472</v>
      </c>
      <c r="C33" s="22"/>
      <c r="D33" s="22"/>
      <c r="E33" s="51">
        <v>901.57</v>
      </c>
      <c r="F33" s="34"/>
      <c r="G33" s="23"/>
      <c r="H33" s="6"/>
      <c r="I33" s="8"/>
      <c r="M33" s="7"/>
      <c r="N33" s="7"/>
      <c r="O33" s="7"/>
      <c r="P33" s="9"/>
      <c r="Q33" s="5"/>
      <c r="R33" s="5"/>
    </row>
    <row r="34" spans="1:18" ht="18.75">
      <c r="A34" s="21"/>
      <c r="B34" s="43" t="s">
        <v>112</v>
      </c>
      <c r="C34" s="22"/>
      <c r="D34" s="22"/>
      <c r="E34" s="51"/>
      <c r="F34" s="34"/>
      <c r="G34" s="23"/>
      <c r="H34" s="6"/>
      <c r="I34" s="8"/>
      <c r="M34" s="7"/>
      <c r="N34" s="7"/>
      <c r="O34" s="7"/>
      <c r="P34" s="9"/>
      <c r="Q34" s="5"/>
      <c r="R34" s="5"/>
    </row>
    <row r="35" spans="1:18" ht="20.25" customHeight="1">
      <c r="A35" s="21"/>
      <c r="B35" s="43" t="s">
        <v>440</v>
      </c>
      <c r="C35" s="22"/>
      <c r="D35" s="22"/>
      <c r="E35" s="51">
        <v>43.68</v>
      </c>
      <c r="F35" s="34"/>
      <c r="G35" s="23"/>
      <c r="H35" s="6"/>
      <c r="I35" s="8"/>
      <c r="M35" s="7"/>
      <c r="N35" s="7"/>
      <c r="O35" s="7"/>
      <c r="P35" s="9"/>
      <c r="Q35" s="5"/>
      <c r="R35" s="5"/>
    </row>
    <row r="36" spans="1:18" ht="37.5" customHeight="1">
      <c r="A36" s="21"/>
      <c r="B36" s="43" t="s">
        <v>500</v>
      </c>
      <c r="C36" s="22"/>
      <c r="D36" s="22"/>
      <c r="E36" s="51">
        <v>1494.96</v>
      </c>
      <c r="F36" s="34"/>
      <c r="G36" s="23"/>
      <c r="H36" s="6"/>
      <c r="I36" s="8"/>
      <c r="M36" s="7"/>
      <c r="N36" s="7"/>
      <c r="O36" s="7"/>
      <c r="P36" s="9"/>
      <c r="Q36" s="5"/>
      <c r="R36" s="5"/>
    </row>
    <row r="37" spans="1:18" ht="18.75">
      <c r="A37" s="21"/>
      <c r="B37" s="43" t="s">
        <v>82</v>
      </c>
      <c r="C37" s="22"/>
      <c r="D37" s="22"/>
      <c r="E37" s="51"/>
      <c r="F37" s="34"/>
      <c r="G37" s="23"/>
      <c r="H37" s="6"/>
      <c r="I37" s="8"/>
      <c r="M37" s="7"/>
      <c r="N37" s="7"/>
      <c r="O37" s="7"/>
      <c r="P37" s="9"/>
      <c r="Q37" s="5"/>
      <c r="R37" s="5"/>
    </row>
    <row r="38" spans="1:18" ht="18.75">
      <c r="A38" s="21"/>
      <c r="B38" s="43" t="s">
        <v>538</v>
      </c>
      <c r="C38" s="22"/>
      <c r="D38" s="22"/>
      <c r="E38" s="51">
        <v>1088.41</v>
      </c>
      <c r="F38" s="34"/>
      <c r="G38" s="23"/>
      <c r="H38" s="6"/>
      <c r="I38" s="8"/>
      <c r="M38" s="7"/>
      <c r="N38" s="7"/>
      <c r="O38" s="7"/>
      <c r="P38" s="9"/>
      <c r="Q38" s="5"/>
      <c r="R38" s="5"/>
    </row>
    <row r="39" spans="1:18" ht="18.75">
      <c r="A39" s="21"/>
      <c r="B39" s="43" t="s">
        <v>542</v>
      </c>
      <c r="C39" s="22"/>
      <c r="D39" s="22"/>
      <c r="E39" s="51">
        <v>249.16</v>
      </c>
      <c r="F39" s="34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43" t="s">
        <v>83</v>
      </c>
      <c r="C40" s="22"/>
      <c r="D40" s="22"/>
      <c r="E40" s="51"/>
      <c r="F40" s="34"/>
      <c r="G40" s="23"/>
      <c r="H40" s="6"/>
      <c r="I40" s="8"/>
      <c r="M40" s="7"/>
      <c r="N40" s="7"/>
      <c r="O40" s="7"/>
      <c r="P40" s="9"/>
      <c r="Q40" s="5"/>
      <c r="R40" s="5"/>
    </row>
    <row r="41" spans="1:18" ht="75">
      <c r="A41" s="21"/>
      <c r="B41" s="20" t="s">
        <v>592</v>
      </c>
      <c r="C41" s="22"/>
      <c r="D41" s="22"/>
      <c r="E41" s="51">
        <v>4360.3</v>
      </c>
      <c r="F41" s="34"/>
      <c r="G41" s="23"/>
      <c r="H41" s="6"/>
      <c r="I41" s="8"/>
      <c r="M41" s="7"/>
      <c r="N41" s="7"/>
      <c r="O41" s="7"/>
      <c r="P41" s="9"/>
      <c r="Q41" s="5"/>
      <c r="R41" s="5"/>
    </row>
    <row r="42" spans="1:18" ht="22.5" customHeight="1">
      <c r="A42" s="21"/>
      <c r="B42" s="43" t="s">
        <v>109</v>
      </c>
      <c r="C42" s="22"/>
      <c r="D42" s="22"/>
      <c r="E42" s="51"/>
      <c r="F42" s="34"/>
      <c r="G42" s="23"/>
      <c r="H42" s="6"/>
      <c r="I42" s="8"/>
      <c r="M42" s="7"/>
      <c r="N42" s="7"/>
      <c r="O42" s="7"/>
      <c r="P42" s="9"/>
      <c r="Q42" s="5"/>
      <c r="R42" s="5"/>
    </row>
    <row r="43" spans="1:18" ht="60" customHeight="1">
      <c r="A43" s="21"/>
      <c r="B43" s="20" t="s">
        <v>656</v>
      </c>
      <c r="C43" s="22"/>
      <c r="D43" s="22"/>
      <c r="E43" s="51">
        <v>4454.35</v>
      </c>
      <c r="F43" s="34"/>
      <c r="G43" s="23"/>
      <c r="H43" s="6"/>
      <c r="I43" s="8"/>
      <c r="M43" s="7"/>
      <c r="N43" s="7"/>
      <c r="O43" s="7"/>
      <c r="P43" s="9"/>
      <c r="Q43" s="5"/>
      <c r="R43" s="5"/>
    </row>
    <row r="44" spans="1:18" ht="37.5" customHeight="1">
      <c r="A44" s="21"/>
      <c r="B44" s="20" t="s">
        <v>636</v>
      </c>
      <c r="C44" s="22"/>
      <c r="D44" s="22"/>
      <c r="E44" s="51">
        <v>363.76</v>
      </c>
      <c r="F44" s="34"/>
      <c r="G44" s="23"/>
      <c r="H44" s="6"/>
      <c r="I44" s="8"/>
      <c r="M44" s="7"/>
      <c r="N44" s="7"/>
      <c r="O44" s="7"/>
      <c r="P44" s="9"/>
      <c r="Q44" s="5"/>
      <c r="R44" s="5"/>
    </row>
    <row r="45" spans="1:18" ht="18.75">
      <c r="A45" s="21"/>
      <c r="B45" s="43" t="s">
        <v>85</v>
      </c>
      <c r="C45" s="22"/>
      <c r="D45" s="22"/>
      <c r="E45" s="51"/>
      <c r="F45" s="34"/>
      <c r="G45" s="23"/>
      <c r="H45" s="6"/>
      <c r="I45" s="8"/>
      <c r="M45" s="7"/>
      <c r="N45" s="7"/>
      <c r="O45" s="7"/>
      <c r="P45" s="9"/>
      <c r="Q45" s="5"/>
      <c r="R45" s="5"/>
    </row>
    <row r="46" spans="1:18" ht="18.75">
      <c r="A46" s="21"/>
      <c r="B46" s="20" t="s">
        <v>348</v>
      </c>
      <c r="C46" s="22"/>
      <c r="D46" s="22"/>
      <c r="E46" s="51">
        <v>77.24</v>
      </c>
      <c r="F46" s="34"/>
      <c r="G46" s="23"/>
      <c r="H46" s="6"/>
      <c r="I46" s="8"/>
      <c r="M46" s="7"/>
      <c r="N46" s="7"/>
      <c r="O46" s="7"/>
      <c r="P46" s="9"/>
      <c r="Q46" s="5"/>
      <c r="R46" s="5"/>
    </row>
    <row r="47" spans="1:23" ht="18.75">
      <c r="A47" s="18"/>
      <c r="B47" s="20" t="s">
        <v>11</v>
      </c>
      <c r="C47" s="19">
        <f>SUM(C13:C25)</f>
        <v>10.129999999999999</v>
      </c>
      <c r="D47" s="22">
        <f>SUM(D13:D25)</f>
        <v>76096.56</v>
      </c>
      <c r="E47" s="22">
        <f>E13+E14+E15+E16+E17+E18</f>
        <v>75973.46</v>
      </c>
      <c r="F47" s="22">
        <f>F13+F14+F15+F16+F17+F18</f>
        <v>76096.56</v>
      </c>
      <c r="G47" s="23">
        <f>1.04993597951*C47</f>
        <v>10.635851472436299</v>
      </c>
      <c r="H47" s="6">
        <f>1.12035851472*C47</f>
        <v>11.349231754113598</v>
      </c>
      <c r="I47" s="8">
        <f>I18</f>
        <v>626</v>
      </c>
      <c r="M47" s="7"/>
      <c r="P47" s="10"/>
      <c r="Q47" s="5">
        <f>SUM(Q13:Q25)</f>
        <v>8.75</v>
      </c>
      <c r="R47" s="5">
        <f>SUM(R13:R25)</f>
        <v>9.16</v>
      </c>
      <c r="S47" s="5"/>
      <c r="T47" s="5"/>
      <c r="U47" s="5">
        <f>SUM(U13:U25)</f>
        <v>32865</v>
      </c>
      <c r="V47" s="5">
        <f>SUM(V13:V25)</f>
        <v>34404.96</v>
      </c>
      <c r="W47" s="5">
        <f>SUM(W13:W25)</f>
        <v>67269.95999999999</v>
      </c>
    </row>
    <row r="48" spans="1:23" ht="37.5" hidden="1">
      <c r="A48" s="18"/>
      <c r="B48" s="20" t="s">
        <v>134</v>
      </c>
      <c r="C48" s="43"/>
      <c r="D48" s="96">
        <v>-713.64</v>
      </c>
      <c r="E48" s="97">
        <f>D48</f>
        <v>-713.64</v>
      </c>
      <c r="F48" s="44"/>
      <c r="G48" s="109"/>
      <c r="H48" s="73"/>
      <c r="I48" s="8"/>
      <c r="M48" s="7"/>
      <c r="P48" s="10"/>
      <c r="Q48" s="5"/>
      <c r="R48" s="5"/>
      <c r="S48" s="5"/>
      <c r="T48" s="5"/>
      <c r="U48" s="5"/>
      <c r="V48" s="5"/>
      <c r="W48" s="5"/>
    </row>
    <row r="49" spans="1:23" ht="56.25" hidden="1">
      <c r="A49" s="18"/>
      <c r="B49" s="20" t="s">
        <v>135</v>
      </c>
      <c r="C49" s="43"/>
      <c r="D49" s="44">
        <f>D47+D48</f>
        <v>75382.92</v>
      </c>
      <c r="E49" s="44">
        <f>E47+E48</f>
        <v>75259.82</v>
      </c>
      <c r="F49" s="44">
        <f>F47+F48</f>
        <v>76096.56</v>
      </c>
      <c r="G49" s="109"/>
      <c r="H49" s="73"/>
      <c r="I49" s="8"/>
      <c r="M49" s="7"/>
      <c r="P49" s="10"/>
      <c r="Q49" s="5"/>
      <c r="R49" s="5"/>
      <c r="S49" s="5"/>
      <c r="T49" s="5"/>
      <c r="U49" s="5"/>
      <c r="V49" s="5"/>
      <c r="W49" s="5"/>
    </row>
    <row r="50" spans="1:34" ht="19.5" customHeight="1" hidden="1">
      <c r="A50" s="18">
        <v>5</v>
      </c>
      <c r="B50" s="25" t="s">
        <v>22</v>
      </c>
      <c r="C50" s="50">
        <v>1.85</v>
      </c>
      <c r="D50" s="22">
        <f>AE50*6*AG50</f>
        <v>12883.08</v>
      </c>
      <c r="E50" s="51">
        <f>D50</f>
        <v>12883.08</v>
      </c>
      <c r="F50" s="22">
        <f>AH50*12*AE50</f>
        <v>14197.68</v>
      </c>
      <c r="G50" s="49" t="e">
        <f>#REF!</f>
        <v>#REF!</v>
      </c>
      <c r="H50" s="5" t="e">
        <f>C50+#REF!</f>
        <v>#REF!</v>
      </c>
      <c r="I50" s="44">
        <v>3.43</v>
      </c>
      <c r="J50">
        <v>10</v>
      </c>
      <c r="K50">
        <v>2</v>
      </c>
      <c r="M50" s="7">
        <f>C50*I50*J50</f>
        <v>63.455000000000005</v>
      </c>
      <c r="N50" s="7" t="e">
        <f>#REF!*I50*K50</f>
        <v>#REF!</v>
      </c>
      <c r="O50" s="7" t="e">
        <f>SUM(M50:N50)</f>
        <v>#REF!</v>
      </c>
      <c r="P50" s="9"/>
      <c r="Q50" s="5">
        <v>1.47</v>
      </c>
      <c r="R50">
        <v>1.58</v>
      </c>
      <c r="S50">
        <v>6</v>
      </c>
      <c r="T50">
        <v>6</v>
      </c>
      <c r="U50">
        <f>Q50*I50*S50</f>
        <v>30.2526</v>
      </c>
      <c r="V50">
        <f>R50*T50*I50</f>
        <v>32.516400000000004</v>
      </c>
      <c r="W50">
        <f>SUM(U50:V50)</f>
        <v>62.769000000000005</v>
      </c>
      <c r="AB50" t="e">
        <f>#REF!</f>
        <v>#REF!</v>
      </c>
      <c r="AC50" s="49">
        <f>AC15</f>
        <v>0</v>
      </c>
      <c r="AD50" s="49">
        <v>3.05</v>
      </c>
      <c r="AE50">
        <f>AE17</f>
        <v>626</v>
      </c>
      <c r="AF50">
        <f>C3</f>
        <v>0</v>
      </c>
      <c r="AG50">
        <v>3.43</v>
      </c>
      <c r="AH50">
        <v>1.89</v>
      </c>
    </row>
    <row r="51" spans="1:16" ht="18.75">
      <c r="A51" s="16"/>
      <c r="B51" s="26"/>
      <c r="C51" s="16"/>
      <c r="D51" s="16"/>
      <c r="E51" s="16"/>
      <c r="F51" s="16"/>
      <c r="G51" s="16"/>
      <c r="P51" s="10"/>
    </row>
    <row r="52" spans="1:16" ht="18.75">
      <c r="A52" s="153" t="s">
        <v>137</v>
      </c>
      <c r="B52" s="153"/>
      <c r="C52" s="140">
        <v>61969.3</v>
      </c>
      <c r="D52" s="74"/>
      <c r="E52" s="74" t="s">
        <v>13</v>
      </c>
      <c r="F52" s="75"/>
      <c r="G52" s="16"/>
      <c r="P52" s="10"/>
    </row>
    <row r="53" spans="1:16" ht="18.75">
      <c r="A53" s="153" t="s">
        <v>715</v>
      </c>
      <c r="B53" s="153"/>
      <c r="C53" s="140">
        <v>59117.09</v>
      </c>
      <c r="D53" s="74"/>
      <c r="E53" s="74" t="s">
        <v>13</v>
      </c>
      <c r="F53" s="75"/>
      <c r="G53" s="16"/>
      <c r="P53" s="10"/>
    </row>
    <row r="54" spans="1:7" ht="18.75">
      <c r="A54" s="148" t="s">
        <v>12</v>
      </c>
      <c r="B54" s="148"/>
      <c r="C54" s="148"/>
      <c r="D54" s="148"/>
      <c r="E54" s="148"/>
      <c r="F54" s="148"/>
      <c r="G54" s="16"/>
    </row>
    <row r="55" spans="1:7" ht="18.75" customHeight="1" hidden="1">
      <c r="A55" s="149" t="s">
        <v>26</v>
      </c>
      <c r="B55" s="149"/>
      <c r="C55" s="11" t="e">
        <f>C52-#REF!</f>
        <v>#REF!</v>
      </c>
      <c r="D55" s="16"/>
      <c r="E55" s="16"/>
      <c r="F55" s="16"/>
      <c r="G55" s="16"/>
    </row>
    <row r="56" spans="1:7" ht="18.75" customHeight="1" hidden="1">
      <c r="A56" s="149" t="s">
        <v>28</v>
      </c>
      <c r="B56" s="149"/>
      <c r="C56" s="48">
        <f>D47-E47</f>
        <v>123.09999999999127</v>
      </c>
      <c r="G56" s="3"/>
    </row>
    <row r="57" spans="1:7" ht="18.75">
      <c r="A57" s="4"/>
      <c r="B57" s="3"/>
      <c r="C57" s="3"/>
      <c r="D57" s="3"/>
      <c r="E57" s="145">
        <f>75973.46-E47</f>
        <v>0</v>
      </c>
      <c r="F57" s="3"/>
      <c r="G57" s="3"/>
    </row>
    <row r="58" spans="2:7" ht="12.75">
      <c r="B58" s="1"/>
      <c r="C58" s="1"/>
      <c r="D58" s="1"/>
      <c r="E58" s="1"/>
      <c r="F58" s="1"/>
      <c r="G58" s="1"/>
    </row>
  </sheetData>
  <sheetProtection/>
  <mergeCells count="16">
    <mergeCell ref="A56:B56"/>
    <mergeCell ref="I9:P12"/>
    <mergeCell ref="A55:B55"/>
    <mergeCell ref="Q9:W12"/>
    <mergeCell ref="A54:F54"/>
    <mergeCell ref="A52:B52"/>
    <mergeCell ref="A53:B53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N59"/>
  <sheetViews>
    <sheetView view="pageBreakPreview" zoomScale="75" zoomScaleSheetLayoutView="75" zoomScalePageLayoutView="0" workbookViewId="0" topLeftCell="A22">
      <selection activeCell="F13" sqref="F13:F18"/>
    </sheetView>
  </sheetViews>
  <sheetFormatPr defaultColWidth="9.00390625" defaultRowHeight="12.75"/>
  <cols>
    <col min="1" max="1" width="8.25390625" style="0" bestFit="1" customWidth="1"/>
    <col min="2" max="2" width="55.25390625" style="0" customWidth="1"/>
    <col min="3" max="3" width="14.875" style="0" customWidth="1"/>
    <col min="4" max="4" width="17.125" style="0" customWidth="1"/>
    <col min="5" max="5" width="13.00390625" style="0" customWidth="1"/>
    <col min="6" max="6" width="16.75390625" style="0" customWidth="1"/>
    <col min="7" max="7" width="6.375" style="0" customWidth="1"/>
    <col min="8" max="8" width="5.25390625" style="0" customWidth="1"/>
    <col min="9" max="9" width="6.875" style="0" customWidth="1"/>
    <col min="10" max="10" width="3.625" style="0" customWidth="1"/>
    <col min="11" max="12" width="2.375" style="0" customWidth="1"/>
    <col min="13" max="15" width="7.625" style="0" customWidth="1"/>
    <col min="16" max="16" width="8.75390625" style="0" customWidth="1"/>
    <col min="17" max="17" width="7.75390625" style="0" customWidth="1"/>
    <col min="18" max="18" width="5.875" style="0" customWidth="1"/>
    <col min="19" max="20" width="2.375" style="0" customWidth="1"/>
    <col min="21" max="21" width="10.00390625" style="0" customWidth="1"/>
    <col min="22" max="38" width="9.125" style="0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25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0</v>
      </c>
      <c r="C7" s="113">
        <v>372.4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40" ht="98.2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  <c r="AN11" t="s">
        <v>140</v>
      </c>
    </row>
    <row r="12" spans="1:23" ht="56.25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8" ht="18.75">
      <c r="A13" s="89" t="s">
        <v>4</v>
      </c>
      <c r="B13" s="83" t="s">
        <v>5</v>
      </c>
      <c r="C13" s="96">
        <v>1.38</v>
      </c>
      <c r="D13" s="90">
        <f aca="true" t="shared" si="0" ref="D13:D18">12*C13*I13</f>
        <v>6166.9439999999995</v>
      </c>
      <c r="E13" s="90">
        <f>D13</f>
        <v>6166.9439999999995</v>
      </c>
      <c r="F13" s="90">
        <f aca="true" t="shared" si="1" ref="F13:F18">D13</f>
        <v>6166.9439999999995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372.4</v>
      </c>
      <c r="J13">
        <v>6</v>
      </c>
      <c r="K13">
        <v>2</v>
      </c>
      <c r="L13">
        <v>4</v>
      </c>
      <c r="M13" s="7">
        <f aca="true" t="shared" si="4" ref="M13:M18">C13*I13*J13</f>
        <v>3083.4719999999998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2346.12</v>
      </c>
      <c r="V13">
        <f aca="true" t="shared" si="7" ref="V13:V18">T13*R13*I13</f>
        <v>2435.496</v>
      </c>
      <c r="W13">
        <f aca="true" t="shared" si="8" ref="W13:W18">SUM(U13:V13)</f>
        <v>4781.616</v>
      </c>
      <c r="AJ13" s="49">
        <f>C7</f>
        <v>372.4</v>
      </c>
      <c r="AK13" s="5" t="e">
        <f>C13+#REF!</f>
        <v>#REF!</v>
      </c>
      <c r="AL13" s="44">
        <v>1.14</v>
      </c>
    </row>
    <row r="14" spans="1:38" ht="37.5">
      <c r="A14" s="89" t="s">
        <v>6</v>
      </c>
      <c r="B14" s="83" t="s">
        <v>7</v>
      </c>
      <c r="C14" s="96">
        <v>1.75</v>
      </c>
      <c r="D14" s="90">
        <f t="shared" si="0"/>
        <v>7820.4</v>
      </c>
      <c r="E14" s="90">
        <f>D14</f>
        <v>7820.4</v>
      </c>
      <c r="F14" s="90">
        <f t="shared" si="1"/>
        <v>7820.4</v>
      </c>
      <c r="G14" s="91">
        <f t="shared" si="2"/>
        <v>1.8373879641425002</v>
      </c>
      <c r="H14" s="6">
        <f t="shared" si="3"/>
        <v>1.96062740076</v>
      </c>
      <c r="I14" s="8">
        <f>I13</f>
        <v>372.4</v>
      </c>
      <c r="J14">
        <v>6</v>
      </c>
      <c r="K14">
        <v>2</v>
      </c>
      <c r="L14">
        <v>4</v>
      </c>
      <c r="M14" s="7">
        <f t="shared" si="4"/>
        <v>3910.2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2971.752</v>
      </c>
      <c r="V14">
        <f t="shared" si="7"/>
        <v>3105.816</v>
      </c>
      <c r="W14">
        <f t="shared" si="8"/>
        <v>6077.567999999999</v>
      </c>
      <c r="AJ14">
        <f>AJ13</f>
        <v>372.4</v>
      </c>
      <c r="AK14" s="5" t="e">
        <f>C14+#REF!</f>
        <v>#REF!</v>
      </c>
      <c r="AL14" s="44">
        <v>1.46</v>
      </c>
    </row>
    <row r="15" spans="1:38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372.4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290.472</v>
      </c>
      <c r="V15">
        <f t="shared" si="7"/>
        <v>0</v>
      </c>
      <c r="W15">
        <f t="shared" si="8"/>
        <v>290.472</v>
      </c>
      <c r="AJ15">
        <f>AJ14</f>
        <v>372.4</v>
      </c>
      <c r="AK15" s="5" t="e">
        <f>C15+#REF!</f>
        <v>#REF!</v>
      </c>
      <c r="AL15" s="44">
        <v>0</v>
      </c>
    </row>
    <row r="16" spans="1:38" ht="18.75">
      <c r="A16" s="89" t="s">
        <v>16</v>
      </c>
      <c r="B16" s="83" t="s">
        <v>10</v>
      </c>
      <c r="C16" s="96">
        <v>1.09</v>
      </c>
      <c r="D16" s="90">
        <f t="shared" si="0"/>
        <v>4870.992</v>
      </c>
      <c r="E16" s="90">
        <f>D16</f>
        <v>4870.992</v>
      </c>
      <c r="F16" s="90">
        <f t="shared" si="1"/>
        <v>4870.992</v>
      </c>
      <c r="G16" s="91">
        <f t="shared" si="2"/>
        <v>1.1444302176659003</v>
      </c>
      <c r="H16" s="6">
        <f t="shared" si="3"/>
        <v>1.2211907810448</v>
      </c>
      <c r="I16" s="8">
        <f>I15</f>
        <v>372.4</v>
      </c>
      <c r="J16">
        <v>6</v>
      </c>
      <c r="K16">
        <v>2</v>
      </c>
      <c r="L16">
        <v>4</v>
      </c>
      <c r="M16" s="7">
        <f t="shared" si="4"/>
        <v>2435.496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1765.176</v>
      </c>
      <c r="V16">
        <f t="shared" si="7"/>
        <v>1832.2079999999999</v>
      </c>
      <c r="W16">
        <f t="shared" si="8"/>
        <v>3597.384</v>
      </c>
      <c r="AJ16">
        <f>AJ15</f>
        <v>372.4</v>
      </c>
      <c r="AK16" s="5" t="e">
        <f>C16+#REF!</f>
        <v>#REF!</v>
      </c>
      <c r="AL16" s="44">
        <v>0.58</v>
      </c>
    </row>
    <row r="17" spans="1:38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372.4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2770.656</v>
      </c>
      <c r="V17">
        <f t="shared" si="7"/>
        <v>2770.6559999999995</v>
      </c>
      <c r="W17">
        <f t="shared" si="8"/>
        <v>5541.312</v>
      </c>
      <c r="AJ17">
        <f>AJ16</f>
        <v>372.4</v>
      </c>
      <c r="AK17" s="5" t="e">
        <f>C17+#REF!</f>
        <v>#REF!</v>
      </c>
      <c r="AL17" s="44">
        <v>1.24</v>
      </c>
    </row>
    <row r="18" spans="1:38" ht="56.25">
      <c r="A18" s="89" t="s">
        <v>18</v>
      </c>
      <c r="B18" s="83" t="s">
        <v>19</v>
      </c>
      <c r="C18" s="96">
        <f>1.99+3.92</f>
        <v>5.91</v>
      </c>
      <c r="D18" s="90">
        <f t="shared" si="0"/>
        <v>26410.608</v>
      </c>
      <c r="E18" s="92">
        <f>E23+E25+E31+E34+E36+E38+E39+E42+E43+E45+E47</f>
        <v>14061.31</v>
      </c>
      <c r="F18" s="90">
        <f t="shared" si="1"/>
        <v>26410.608</v>
      </c>
      <c r="G18" s="91">
        <f t="shared" si="2"/>
        <v>6.2051216389041</v>
      </c>
      <c r="H18" s="6">
        <f t="shared" si="3"/>
        <v>6.6213188219951995</v>
      </c>
      <c r="I18" s="8">
        <f>I17</f>
        <v>372.4</v>
      </c>
      <c r="J18">
        <v>6</v>
      </c>
      <c r="K18">
        <v>2</v>
      </c>
      <c r="L18">
        <v>4</v>
      </c>
      <c r="M18" s="7">
        <f t="shared" si="4"/>
        <v>13205.304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9406.823999999999</v>
      </c>
      <c r="V18">
        <f t="shared" si="7"/>
        <v>10322.927999999998</v>
      </c>
      <c r="W18">
        <f t="shared" si="8"/>
        <v>19729.751999999997</v>
      </c>
      <c r="AJ18">
        <f>AJ17</f>
        <v>372.4</v>
      </c>
      <c r="AK18" s="5" t="e">
        <f>C18+#REF!</f>
        <v>#REF!</v>
      </c>
      <c r="AL18" s="44">
        <v>5.18</v>
      </c>
    </row>
    <row r="19" spans="1:17" ht="18.75" hidden="1">
      <c r="A19" s="88"/>
      <c r="B19" s="95" t="s">
        <v>62</v>
      </c>
      <c r="C19" s="90"/>
      <c r="D19" s="90"/>
      <c r="E19" s="92"/>
      <c r="F19" s="90"/>
      <c r="G19" s="91"/>
      <c r="H19" s="6"/>
      <c r="I19" s="8"/>
      <c r="M19" s="7"/>
      <c r="N19" s="7"/>
      <c r="O19" s="7"/>
      <c r="P19" s="10"/>
      <c r="Q19" s="5"/>
    </row>
    <row r="20" spans="1:17" ht="18.75" hidden="1">
      <c r="A20" s="88"/>
      <c r="B20" s="95" t="s">
        <v>94</v>
      </c>
      <c r="C20" s="90"/>
      <c r="D20" s="90"/>
      <c r="E20" s="92"/>
      <c r="F20" s="90"/>
      <c r="G20" s="91"/>
      <c r="H20" s="6"/>
      <c r="I20" s="8"/>
      <c r="M20" s="7"/>
      <c r="N20" s="7"/>
      <c r="O20" s="7"/>
      <c r="P20" s="10"/>
      <c r="Q20" s="5"/>
    </row>
    <row r="21" spans="1:17" ht="18.75" hidden="1">
      <c r="A21" s="88"/>
      <c r="B21" s="96" t="s">
        <v>91</v>
      </c>
      <c r="C21" s="90"/>
      <c r="D21" s="90"/>
      <c r="E21" s="92"/>
      <c r="F21" s="90"/>
      <c r="G21" s="91"/>
      <c r="H21" s="6"/>
      <c r="I21" s="8"/>
      <c r="M21" s="7"/>
      <c r="N21" s="7"/>
      <c r="O21" s="7"/>
      <c r="P21" s="10"/>
      <c r="Q21" s="5"/>
    </row>
    <row r="22" spans="1:17" ht="18.75">
      <c r="A22" s="88"/>
      <c r="B22" s="96" t="s">
        <v>91</v>
      </c>
      <c r="C22" s="90"/>
      <c r="D22" s="90"/>
      <c r="E22" s="92"/>
      <c r="F22" s="90"/>
      <c r="G22" s="91"/>
      <c r="H22" s="6"/>
      <c r="I22" s="8"/>
      <c r="M22" s="7"/>
      <c r="N22" s="7"/>
      <c r="O22" s="7"/>
      <c r="P22" s="10"/>
      <c r="Q22" s="5"/>
    </row>
    <row r="23" spans="1:17" ht="18.75" customHeight="1">
      <c r="A23" s="88"/>
      <c r="B23" s="96" t="s">
        <v>325</v>
      </c>
      <c r="C23" s="90"/>
      <c r="D23" s="90"/>
      <c r="E23" s="92">
        <v>43.68</v>
      </c>
      <c r="F23" s="90"/>
      <c r="G23" s="91"/>
      <c r="H23" s="6"/>
      <c r="I23" s="8"/>
      <c r="M23" s="7"/>
      <c r="N23" s="7"/>
      <c r="O23" s="7"/>
      <c r="P23" s="10"/>
      <c r="Q23" s="5"/>
    </row>
    <row r="24" spans="1:17" ht="18.75">
      <c r="A24" s="88"/>
      <c r="B24" s="96" t="s">
        <v>93</v>
      </c>
      <c r="C24" s="90"/>
      <c r="D24" s="90"/>
      <c r="E24" s="92"/>
      <c r="F24" s="90"/>
      <c r="G24" s="91"/>
      <c r="H24" s="6"/>
      <c r="I24" s="8"/>
      <c r="M24" s="7"/>
      <c r="N24" s="7"/>
      <c r="O24" s="7"/>
      <c r="P24" s="10"/>
      <c r="Q24" s="5"/>
    </row>
    <row r="25" spans="1:17" ht="18.75">
      <c r="A25" s="88"/>
      <c r="B25" s="96" t="s">
        <v>263</v>
      </c>
      <c r="C25" s="90"/>
      <c r="D25" s="90"/>
      <c r="E25" s="92">
        <v>5216.27</v>
      </c>
      <c r="F25" s="90"/>
      <c r="G25" s="91"/>
      <c r="H25" s="6"/>
      <c r="I25" s="8"/>
      <c r="M25" s="7"/>
      <c r="N25" s="7"/>
      <c r="O25" s="7"/>
      <c r="P25" s="10"/>
      <c r="Q25" s="5"/>
    </row>
    <row r="26" spans="1:17" ht="18.75" hidden="1">
      <c r="A26" s="88"/>
      <c r="B26" s="96" t="s">
        <v>107</v>
      </c>
      <c r="C26" s="90"/>
      <c r="D26" s="90"/>
      <c r="E26" s="92"/>
      <c r="F26" s="90"/>
      <c r="G26" s="91"/>
      <c r="H26" s="6"/>
      <c r="I26" s="8"/>
      <c r="M26" s="7"/>
      <c r="N26" s="7"/>
      <c r="O26" s="7"/>
      <c r="P26" s="10"/>
      <c r="Q26" s="5"/>
    </row>
    <row r="27" spans="1:17" ht="18.75" hidden="1">
      <c r="A27" s="88"/>
      <c r="B27" s="96" t="s">
        <v>104</v>
      </c>
      <c r="C27" s="90"/>
      <c r="D27" s="90"/>
      <c r="E27" s="92"/>
      <c r="F27" s="90"/>
      <c r="G27" s="91"/>
      <c r="H27" s="6"/>
      <c r="I27" s="8"/>
      <c r="M27" s="7"/>
      <c r="N27" s="7"/>
      <c r="O27" s="7"/>
      <c r="P27" s="10"/>
      <c r="Q27" s="5"/>
    </row>
    <row r="28" spans="1:23" ht="18.75" hidden="1">
      <c r="A28" s="89"/>
      <c r="B28" s="96" t="s">
        <v>132</v>
      </c>
      <c r="C28" s="90"/>
      <c r="D28" s="90"/>
      <c r="E28" s="92"/>
      <c r="F28" s="90"/>
      <c r="G28" s="91"/>
      <c r="H28" s="6"/>
      <c r="I28" s="8"/>
      <c r="J28">
        <v>6</v>
      </c>
      <c r="K28">
        <v>2</v>
      </c>
      <c r="L28">
        <v>4</v>
      </c>
      <c r="M28" s="7">
        <f>C28*I28*J28</f>
        <v>0</v>
      </c>
      <c r="N28" s="7" t="e">
        <f>I28*#REF!*K28</f>
        <v>#REF!</v>
      </c>
      <c r="O28" s="7" t="e">
        <f>#REF!*I28*L28</f>
        <v>#REF!</v>
      </c>
      <c r="P28" s="10"/>
      <c r="Q28" s="5"/>
      <c r="U28">
        <f>I28*Q28*T28</f>
        <v>0</v>
      </c>
      <c r="V28">
        <f>T28*R28*I28</f>
        <v>0</v>
      </c>
      <c r="W28">
        <f>SUM(U28:V28)</f>
        <v>0</v>
      </c>
    </row>
    <row r="29" spans="1:17" ht="18.75" hidden="1">
      <c r="A29" s="89"/>
      <c r="B29" s="96" t="s">
        <v>112</v>
      </c>
      <c r="C29" s="90"/>
      <c r="D29" s="90"/>
      <c r="E29" s="92"/>
      <c r="F29" s="90"/>
      <c r="G29" s="91"/>
      <c r="H29" s="6"/>
      <c r="I29" s="8"/>
      <c r="M29" s="7"/>
      <c r="N29" s="7"/>
      <c r="O29" s="7"/>
      <c r="P29" s="10"/>
      <c r="Q29" s="5"/>
    </row>
    <row r="30" spans="1:17" ht="18.75" hidden="1">
      <c r="A30" s="89"/>
      <c r="B30" s="93" t="s">
        <v>92</v>
      </c>
      <c r="C30" s="90"/>
      <c r="D30" s="90"/>
      <c r="E30" s="92"/>
      <c r="F30" s="90"/>
      <c r="G30" s="91"/>
      <c r="H30" s="6"/>
      <c r="I30" s="8"/>
      <c r="M30" s="7"/>
      <c r="N30" s="7"/>
      <c r="O30" s="7"/>
      <c r="P30" s="10"/>
      <c r="Q30" s="5"/>
    </row>
    <row r="31" spans="1:17" ht="18.75">
      <c r="A31" s="89"/>
      <c r="B31" s="93" t="s">
        <v>296</v>
      </c>
      <c r="C31" s="90"/>
      <c r="D31" s="90"/>
      <c r="E31" s="92">
        <v>43.68</v>
      </c>
      <c r="F31" s="90"/>
      <c r="G31" s="91"/>
      <c r="H31" s="6"/>
      <c r="I31" s="8"/>
      <c r="M31" s="7"/>
      <c r="N31" s="7"/>
      <c r="O31" s="7"/>
      <c r="P31" s="10"/>
      <c r="Q31" s="5"/>
    </row>
    <row r="32" spans="1:17" ht="18.75">
      <c r="A32" s="89"/>
      <c r="B32" s="93" t="s">
        <v>107</v>
      </c>
      <c r="C32" s="90"/>
      <c r="D32" s="90"/>
      <c r="E32" s="92"/>
      <c r="F32" s="90"/>
      <c r="G32" s="91"/>
      <c r="H32" s="6"/>
      <c r="I32" s="8"/>
      <c r="M32" s="7"/>
      <c r="N32" s="7"/>
      <c r="O32" s="7"/>
      <c r="P32" s="10"/>
      <c r="Q32" s="5"/>
    </row>
    <row r="33" spans="1:17" ht="18.75">
      <c r="A33" s="89"/>
      <c r="B33" s="93" t="s">
        <v>104</v>
      </c>
      <c r="C33" s="90"/>
      <c r="D33" s="90"/>
      <c r="E33" s="92"/>
      <c r="F33" s="90"/>
      <c r="G33" s="91"/>
      <c r="H33" s="6"/>
      <c r="I33" s="8"/>
      <c r="M33" s="7"/>
      <c r="N33" s="7"/>
      <c r="O33" s="7"/>
      <c r="P33" s="10"/>
      <c r="Q33" s="5"/>
    </row>
    <row r="34" spans="1:17" ht="18.75">
      <c r="A34" s="89"/>
      <c r="B34" s="93" t="s">
        <v>344</v>
      </c>
      <c r="C34" s="90"/>
      <c r="D34" s="90"/>
      <c r="E34" s="92">
        <v>43.68</v>
      </c>
      <c r="F34" s="90"/>
      <c r="G34" s="91"/>
      <c r="H34" s="6"/>
      <c r="I34" s="8"/>
      <c r="M34" s="7"/>
      <c r="N34" s="7"/>
      <c r="O34" s="7"/>
      <c r="P34" s="10"/>
      <c r="Q34" s="5"/>
    </row>
    <row r="35" spans="1:17" ht="18.75">
      <c r="A35" s="89"/>
      <c r="B35" s="93" t="s">
        <v>132</v>
      </c>
      <c r="C35" s="90"/>
      <c r="D35" s="90"/>
      <c r="E35" s="92"/>
      <c r="F35" s="90"/>
      <c r="G35" s="91"/>
      <c r="H35" s="6"/>
      <c r="I35" s="8"/>
      <c r="M35" s="7"/>
      <c r="N35" s="7"/>
      <c r="O35" s="7"/>
      <c r="P35" s="10"/>
      <c r="Q35" s="5"/>
    </row>
    <row r="36" spans="1:17" ht="37.5">
      <c r="A36" s="89"/>
      <c r="B36" s="93" t="s">
        <v>462</v>
      </c>
      <c r="C36" s="90"/>
      <c r="D36" s="90"/>
      <c r="E36" s="92">
        <v>2233.34</v>
      </c>
      <c r="F36" s="90"/>
      <c r="G36" s="91"/>
      <c r="H36" s="6"/>
      <c r="I36" s="8"/>
      <c r="M36" s="7"/>
      <c r="N36" s="7"/>
      <c r="O36" s="7"/>
      <c r="P36" s="10"/>
      <c r="Q36" s="5"/>
    </row>
    <row r="37" spans="1:17" ht="18.75">
      <c r="A37" s="89"/>
      <c r="B37" s="93" t="s">
        <v>112</v>
      </c>
      <c r="C37" s="90"/>
      <c r="D37" s="90"/>
      <c r="E37" s="92"/>
      <c r="F37" s="90"/>
      <c r="G37" s="91"/>
      <c r="H37" s="6"/>
      <c r="I37" s="8"/>
      <c r="M37" s="7"/>
      <c r="N37" s="7"/>
      <c r="O37" s="7"/>
      <c r="P37" s="10"/>
      <c r="Q37" s="5"/>
    </row>
    <row r="38" spans="1:17" ht="18.75">
      <c r="A38" s="89"/>
      <c r="B38" s="93" t="s">
        <v>440</v>
      </c>
      <c r="C38" s="90"/>
      <c r="D38" s="90"/>
      <c r="E38" s="92">
        <v>43.68</v>
      </c>
      <c r="F38" s="90"/>
      <c r="G38" s="91"/>
      <c r="H38" s="6"/>
      <c r="I38" s="8"/>
      <c r="M38" s="7"/>
      <c r="N38" s="7"/>
      <c r="O38" s="7"/>
      <c r="P38" s="10"/>
      <c r="Q38" s="5"/>
    </row>
    <row r="39" spans="1:17" ht="18.75">
      <c r="A39" s="89"/>
      <c r="B39" s="93" t="s">
        <v>513</v>
      </c>
      <c r="C39" s="90"/>
      <c r="D39" s="90"/>
      <c r="E39" s="92">
        <v>1744.12</v>
      </c>
      <c r="F39" s="90"/>
      <c r="G39" s="91"/>
      <c r="H39" s="6"/>
      <c r="I39" s="8"/>
      <c r="M39" s="7"/>
      <c r="N39" s="7"/>
      <c r="O39" s="7"/>
      <c r="P39" s="10"/>
      <c r="Q39" s="5"/>
    </row>
    <row r="40" spans="1:17" ht="18.75">
      <c r="A40" s="89"/>
      <c r="B40" s="93" t="s">
        <v>92</v>
      </c>
      <c r="C40" s="90"/>
      <c r="D40" s="90"/>
      <c r="E40" s="92"/>
      <c r="F40" s="90"/>
      <c r="G40" s="91"/>
      <c r="H40" s="6"/>
      <c r="I40" s="8"/>
      <c r="M40" s="7"/>
      <c r="N40" s="7"/>
      <c r="O40" s="7"/>
      <c r="P40" s="10"/>
      <c r="Q40" s="5"/>
    </row>
    <row r="41" spans="1:17" ht="18.75">
      <c r="A41" s="89"/>
      <c r="B41" s="95" t="s">
        <v>139</v>
      </c>
      <c r="C41" s="90"/>
      <c r="D41" s="90"/>
      <c r="E41" s="92"/>
      <c r="F41" s="90"/>
      <c r="G41" s="91"/>
      <c r="H41" s="6"/>
      <c r="I41" s="8"/>
      <c r="M41" s="7"/>
      <c r="N41" s="7"/>
      <c r="O41" s="7"/>
      <c r="P41" s="10"/>
      <c r="Q41" s="5"/>
    </row>
    <row r="42" spans="1:17" ht="18.75">
      <c r="A42" s="89"/>
      <c r="B42" s="95" t="s">
        <v>606</v>
      </c>
      <c r="C42" s="90"/>
      <c r="D42" s="90"/>
      <c r="E42" s="92">
        <v>124.58</v>
      </c>
      <c r="F42" s="90"/>
      <c r="G42" s="91"/>
      <c r="H42" s="6"/>
      <c r="I42" s="8"/>
      <c r="M42" s="7"/>
      <c r="N42" s="7"/>
      <c r="O42" s="7"/>
      <c r="P42" s="10"/>
      <c r="Q42" s="5"/>
    </row>
    <row r="43" spans="1:17" ht="18.75">
      <c r="A43" s="89"/>
      <c r="B43" s="95" t="s">
        <v>348</v>
      </c>
      <c r="C43" s="90"/>
      <c r="D43" s="90"/>
      <c r="E43" s="92">
        <v>77.24</v>
      </c>
      <c r="F43" s="90"/>
      <c r="G43" s="91"/>
      <c r="H43" s="6"/>
      <c r="I43" s="8"/>
      <c r="M43" s="7"/>
      <c r="N43" s="7"/>
      <c r="O43" s="7"/>
      <c r="P43" s="10"/>
      <c r="Q43" s="5"/>
    </row>
    <row r="44" spans="1:17" ht="22.5" customHeight="1">
      <c r="A44" s="89"/>
      <c r="B44" s="93" t="s">
        <v>109</v>
      </c>
      <c r="C44" s="90"/>
      <c r="D44" s="90"/>
      <c r="E44" s="92"/>
      <c r="F44" s="90"/>
      <c r="G44" s="91"/>
      <c r="H44" s="6"/>
      <c r="I44" s="8"/>
      <c r="M44" s="7"/>
      <c r="N44" s="7"/>
      <c r="O44" s="7"/>
      <c r="P44" s="10"/>
      <c r="Q44" s="5"/>
    </row>
    <row r="45" spans="1:17" ht="22.5" customHeight="1">
      <c r="A45" s="89"/>
      <c r="B45" s="83" t="s">
        <v>643</v>
      </c>
      <c r="C45" s="90"/>
      <c r="D45" s="90"/>
      <c r="E45" s="92">
        <v>1257.32</v>
      </c>
      <c r="F45" s="90"/>
      <c r="G45" s="91"/>
      <c r="H45" s="6"/>
      <c r="I45" s="8"/>
      <c r="M45" s="7"/>
      <c r="N45" s="7"/>
      <c r="O45" s="7"/>
      <c r="P45" s="10"/>
      <c r="Q45" s="5"/>
    </row>
    <row r="46" spans="1:17" ht="18.75">
      <c r="A46" s="89"/>
      <c r="B46" s="93" t="e">
        <f>+#REF!</f>
        <v>#REF!</v>
      </c>
      <c r="C46" s="90"/>
      <c r="D46" s="90"/>
      <c r="E46" s="92"/>
      <c r="F46" s="90"/>
      <c r="G46" s="91"/>
      <c r="H46" s="6"/>
      <c r="I46" s="8"/>
      <c r="M46" s="7"/>
      <c r="N46" s="7"/>
      <c r="O46" s="7"/>
      <c r="P46" s="10"/>
      <c r="Q46" s="5"/>
    </row>
    <row r="47" spans="1:17" ht="18.75">
      <c r="A47" s="89"/>
      <c r="B47" s="83" t="s">
        <v>684</v>
      </c>
      <c r="C47" s="90"/>
      <c r="D47" s="90"/>
      <c r="E47" s="92">
        <v>3233.72</v>
      </c>
      <c r="F47" s="90"/>
      <c r="G47" s="91"/>
      <c r="H47" s="6"/>
      <c r="I47" s="8"/>
      <c r="M47" s="7"/>
      <c r="N47" s="7"/>
      <c r="O47" s="7"/>
      <c r="P47" s="10"/>
      <c r="Q47" s="5"/>
    </row>
    <row r="48" spans="1:23" ht="18.75">
      <c r="A48" s="87"/>
      <c r="B48" s="83" t="s">
        <v>11</v>
      </c>
      <c r="C48" s="88">
        <f>SUM(C13:C28)</f>
        <v>10.129999999999999</v>
      </c>
      <c r="D48" s="90">
        <f>SUM(D13:D28)</f>
        <v>45268.944</v>
      </c>
      <c r="E48" s="92">
        <f>E13+E14+E15+E16+E17+E18</f>
        <v>32919.646</v>
      </c>
      <c r="F48" s="90">
        <f>F13+F14+F15+F16+F17+F18</f>
        <v>45268.944</v>
      </c>
      <c r="G48" s="91">
        <f>1.04993597951*C48</f>
        <v>10.635851472436299</v>
      </c>
      <c r="H48" s="6">
        <f>1.12035851472*C48</f>
        <v>11.349231754113598</v>
      </c>
      <c r="I48" s="8">
        <f>I18</f>
        <v>372.4</v>
      </c>
      <c r="M48" s="7"/>
      <c r="P48" s="10"/>
      <c r="Q48" s="5">
        <f>SUM(Q13:Q28)</f>
        <v>8.75</v>
      </c>
      <c r="R48" s="5">
        <f>SUM(R13:R28)</f>
        <v>9.16</v>
      </c>
      <c r="S48" s="5"/>
      <c r="T48" s="5"/>
      <c r="U48" s="5">
        <f>SUM(U13:U28)</f>
        <v>19551</v>
      </c>
      <c r="V48" s="5">
        <f>SUM(V13:V28)</f>
        <v>20467.104</v>
      </c>
      <c r="W48" s="5">
        <f>SUM(W13:W28)</f>
        <v>40018.10399999999</v>
      </c>
    </row>
    <row r="49" spans="1:23" ht="37.5">
      <c r="A49" s="87"/>
      <c r="B49" s="20" t="s">
        <v>134</v>
      </c>
      <c r="C49" s="88"/>
      <c r="D49" s="90">
        <v>-2188.98</v>
      </c>
      <c r="E49" s="92">
        <f>D49</f>
        <v>-2188.98</v>
      </c>
      <c r="F49" s="90"/>
      <c r="G49" s="98"/>
      <c r="H49" s="73"/>
      <c r="I49" s="8"/>
      <c r="M49" s="7"/>
      <c r="P49" s="10"/>
      <c r="Q49" s="5"/>
      <c r="R49" s="5"/>
      <c r="S49" s="5"/>
      <c r="T49" s="5"/>
      <c r="U49" s="5"/>
      <c r="V49" s="5"/>
      <c r="W49" s="5"/>
    </row>
    <row r="50" spans="1:23" ht="37.5">
      <c r="A50" s="87"/>
      <c r="B50" s="20" t="s">
        <v>135</v>
      </c>
      <c r="C50" s="88"/>
      <c r="D50" s="90">
        <f>D49+D48</f>
        <v>43079.964</v>
      </c>
      <c r="E50" s="90">
        <f>E49+E48</f>
        <v>30730.666</v>
      </c>
      <c r="F50" s="90"/>
      <c r="G50" s="98"/>
      <c r="H50" s="73"/>
      <c r="I50" s="8"/>
      <c r="M50" s="7"/>
      <c r="P50" s="10"/>
      <c r="Q50" s="5"/>
      <c r="R50" s="5"/>
      <c r="S50" s="5"/>
      <c r="T50" s="5"/>
      <c r="U50" s="5"/>
      <c r="V50" s="5"/>
      <c r="W50" s="5"/>
    </row>
    <row r="51" spans="1:38" ht="19.5" customHeight="1" hidden="1">
      <c r="A51" s="87">
        <v>5</v>
      </c>
      <c r="B51" s="99" t="s">
        <v>22</v>
      </c>
      <c r="C51" s="100">
        <v>1.85</v>
      </c>
      <c r="D51" s="121">
        <f>AJ51*6*AK51</f>
        <v>7663.991999999999</v>
      </c>
      <c r="E51" s="122">
        <f>D51</f>
        <v>7663.991999999999</v>
      </c>
      <c r="F51" s="122">
        <f>AL51*12*AJ51</f>
        <v>8446.032</v>
      </c>
      <c r="G51" s="101" t="e">
        <f>#REF!</f>
        <v>#REF!</v>
      </c>
      <c r="H51" s="5" t="e">
        <f>C51+#REF!</f>
        <v>#REF!</v>
      </c>
      <c r="I51" s="44">
        <v>3.43</v>
      </c>
      <c r="J51">
        <v>10</v>
      </c>
      <c r="K51">
        <v>2</v>
      </c>
      <c r="M51" s="7">
        <f>C51*I51*J51</f>
        <v>63.455000000000005</v>
      </c>
      <c r="N51" s="7" t="e">
        <f>#REF!*I51*K51</f>
        <v>#REF!</v>
      </c>
      <c r="O51" s="7" t="e">
        <f>SUM(M51:N51)</f>
        <v>#REF!</v>
      </c>
      <c r="P51" s="9"/>
      <c r="Q51" s="5">
        <v>1.47</v>
      </c>
      <c r="R51">
        <v>1.58</v>
      </c>
      <c r="S51">
        <v>6</v>
      </c>
      <c r="T51">
        <v>6</v>
      </c>
      <c r="U51">
        <f>Q51*I51*S51</f>
        <v>30.2526</v>
      </c>
      <c r="V51">
        <f>R51*T51*I51</f>
        <v>32.516400000000004</v>
      </c>
      <c r="W51">
        <f>SUM(U51:V51)</f>
        <v>62.769000000000005</v>
      </c>
      <c r="AC51" s="49">
        <f>C12</f>
        <v>0</v>
      </c>
      <c r="AD51">
        <v>3.05</v>
      </c>
      <c r="AE51" s="49">
        <f>C13</f>
        <v>1.38</v>
      </c>
      <c r="AF51">
        <v>3.05</v>
      </c>
      <c r="AG51">
        <v>3.43</v>
      </c>
      <c r="AJ51">
        <f>AJ18</f>
        <v>372.4</v>
      </c>
      <c r="AK51">
        <v>3.43</v>
      </c>
      <c r="AL51">
        <v>1.89</v>
      </c>
    </row>
    <row r="52" spans="1:16" ht="18.75">
      <c r="A52" s="75"/>
      <c r="B52" s="102"/>
      <c r="C52" s="75"/>
      <c r="D52" s="75"/>
      <c r="E52" s="75"/>
      <c r="F52" s="75"/>
      <c r="G52" s="75"/>
      <c r="P52" s="10"/>
    </row>
    <row r="53" spans="1:16" ht="18.75">
      <c r="A53" s="153" t="s">
        <v>137</v>
      </c>
      <c r="B53" s="153"/>
      <c r="C53" s="140">
        <v>18328.12</v>
      </c>
      <c r="D53" s="74"/>
      <c r="E53" s="74" t="s">
        <v>13</v>
      </c>
      <c r="F53" s="75"/>
      <c r="G53" s="75"/>
      <c r="P53" s="10"/>
    </row>
    <row r="54" spans="1:16" ht="18.75">
      <c r="A54" s="153" t="s">
        <v>715</v>
      </c>
      <c r="B54" s="153"/>
      <c r="C54" s="140">
        <v>964.37</v>
      </c>
      <c r="D54" s="74"/>
      <c r="E54" s="74" t="s">
        <v>13</v>
      </c>
      <c r="F54" s="75"/>
      <c r="G54" s="75"/>
      <c r="P54" s="10"/>
    </row>
    <row r="55" spans="1:7" ht="18.75">
      <c r="A55" s="148" t="s">
        <v>12</v>
      </c>
      <c r="B55" s="148"/>
      <c r="C55" s="148"/>
      <c r="D55" s="148"/>
      <c r="E55" s="148"/>
      <c r="F55" s="148"/>
      <c r="G55" s="75"/>
    </row>
    <row r="56" spans="1:7" ht="18.75" customHeight="1" hidden="1">
      <c r="A56" s="160" t="s">
        <v>26</v>
      </c>
      <c r="B56" s="160"/>
      <c r="C56" s="46" t="e">
        <f>C53-#REF!</f>
        <v>#REF!</v>
      </c>
      <c r="D56" s="28"/>
      <c r="E56" s="16"/>
      <c r="F56" s="16"/>
      <c r="G56" s="16"/>
    </row>
    <row r="57" spans="1:7" ht="18.75" customHeight="1" hidden="1">
      <c r="A57" s="27"/>
      <c r="B57" s="27" t="s">
        <v>28</v>
      </c>
      <c r="C57" s="47">
        <f>D48-E48</f>
        <v>12349.298000000003</v>
      </c>
      <c r="D57" s="27"/>
      <c r="G57" s="3"/>
    </row>
    <row r="58" spans="1:7" ht="18.75">
      <c r="A58" s="4"/>
      <c r="B58" s="3"/>
      <c r="C58" s="3"/>
      <c r="D58" s="3"/>
      <c r="E58" s="3">
        <f>4</f>
        <v>4</v>
      </c>
      <c r="F58" s="3"/>
      <c r="G58" s="3"/>
    </row>
    <row r="59" spans="2:7" ht="12.75">
      <c r="B59" s="1"/>
      <c r="C59" s="1"/>
      <c r="D59" s="1"/>
      <c r="E59" s="1"/>
      <c r="F59" s="1"/>
      <c r="G59" s="1"/>
    </row>
  </sheetData>
  <sheetProtection/>
  <mergeCells count="15">
    <mergeCell ref="I9:P12"/>
    <mergeCell ref="Q9:W12"/>
    <mergeCell ref="A55:F55"/>
    <mergeCell ref="C9:C11"/>
    <mergeCell ref="A56:B56"/>
    <mergeCell ref="A53:B53"/>
    <mergeCell ref="A54:B54"/>
    <mergeCell ref="A1:F2"/>
    <mergeCell ref="A3:F3"/>
    <mergeCell ref="A4:G5"/>
    <mergeCell ref="D9:D11"/>
    <mergeCell ref="E9:E11"/>
    <mergeCell ref="F9:F11"/>
    <mergeCell ref="A9:A11"/>
    <mergeCell ref="B9:B1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59"/>
  <sheetViews>
    <sheetView view="pageBreakPreview" zoomScale="75" zoomScaleSheetLayoutView="75" zoomScalePageLayoutView="0" workbookViewId="0" topLeftCell="A37">
      <selection activeCell="F13" sqref="F13:F18"/>
    </sheetView>
  </sheetViews>
  <sheetFormatPr defaultColWidth="9.00390625" defaultRowHeight="12.75"/>
  <cols>
    <col min="1" max="1" width="8.25390625" style="0" bestFit="1" customWidth="1"/>
    <col min="2" max="2" width="51.625" style="0" customWidth="1"/>
    <col min="3" max="3" width="13.75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0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43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634.2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63" customHeight="1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3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10502.352</v>
      </c>
      <c r="E13" s="22">
        <f>D13</f>
        <v>10502.352</v>
      </c>
      <c r="F13" s="22">
        <f aca="true" t="shared" si="1" ref="F13:F18">D13</f>
        <v>10502.352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634.2</v>
      </c>
      <c r="J13">
        <v>6</v>
      </c>
      <c r="K13">
        <v>2</v>
      </c>
      <c r="L13">
        <v>4</v>
      </c>
      <c r="M13" s="7">
        <f aca="true" t="shared" si="4" ref="M13:M18">C13*I13*J13</f>
        <v>5251.176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3995.4600000000005</v>
      </c>
      <c r="V13">
        <f aca="true" t="shared" si="7" ref="V13:V18">T13*R13*I13</f>
        <v>4147.668000000001</v>
      </c>
      <c r="W13">
        <f aca="true" t="shared" si="8" ref="W13:W18">SUM(U13:V13)</f>
        <v>8143.128000000001</v>
      </c>
      <c r="AE13" s="49">
        <f>C7</f>
        <v>634.2</v>
      </c>
      <c r="AF13" s="5" t="e">
        <f>C13+#REF!</f>
        <v>#REF!</v>
      </c>
      <c r="AG13" s="44">
        <v>1.14</v>
      </c>
    </row>
    <row r="14" spans="1:33" ht="37.5">
      <c r="A14" s="21" t="s">
        <v>6</v>
      </c>
      <c r="B14" s="20" t="s">
        <v>7</v>
      </c>
      <c r="C14" s="96">
        <v>1.75</v>
      </c>
      <c r="D14" s="90">
        <f t="shared" si="0"/>
        <v>13318.2</v>
      </c>
      <c r="E14" s="22">
        <f>D14</f>
        <v>13318.2</v>
      </c>
      <c r="F14" s="22">
        <f t="shared" si="1"/>
        <v>13318.2</v>
      </c>
      <c r="G14" s="23">
        <f t="shared" si="2"/>
        <v>1.8373879641425002</v>
      </c>
      <c r="H14" s="6">
        <f t="shared" si="3"/>
        <v>1.96062740076</v>
      </c>
      <c r="I14" s="8">
        <f>I13</f>
        <v>634.2</v>
      </c>
      <c r="J14">
        <v>6</v>
      </c>
      <c r="K14">
        <v>2</v>
      </c>
      <c r="L14">
        <v>4</v>
      </c>
      <c r="M14" s="7">
        <f t="shared" si="4"/>
        <v>6659.1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5060.916000000001</v>
      </c>
      <c r="V14">
        <f t="shared" si="7"/>
        <v>5289.228</v>
      </c>
      <c r="W14">
        <f t="shared" si="8"/>
        <v>10350.144</v>
      </c>
      <c r="AE14">
        <f>AE13</f>
        <v>634.2</v>
      </c>
      <c r="AF14" s="5" t="e">
        <f>C14+#REF!</f>
        <v>#REF!</v>
      </c>
      <c r="AG14" s="44">
        <v>1.46</v>
      </c>
    </row>
    <row r="15" spans="1:33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634.2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494.67600000000004</v>
      </c>
      <c r="V15">
        <f t="shared" si="7"/>
        <v>0</v>
      </c>
      <c r="W15">
        <f t="shared" si="8"/>
        <v>494.67600000000004</v>
      </c>
      <c r="AE15">
        <f>AE14</f>
        <v>634.2</v>
      </c>
      <c r="AF15" s="5" t="e">
        <f>C15+#REF!</f>
        <v>#REF!</v>
      </c>
      <c r="AG15" s="44">
        <v>0</v>
      </c>
    </row>
    <row r="16" spans="1:33" ht="18.75">
      <c r="A16" s="21" t="s">
        <v>16</v>
      </c>
      <c r="B16" s="20" t="s">
        <v>10</v>
      </c>
      <c r="C16" s="96">
        <v>1.09</v>
      </c>
      <c r="D16" s="90">
        <f t="shared" si="0"/>
        <v>8295.336000000001</v>
      </c>
      <c r="E16" s="22">
        <f>D16</f>
        <v>8295.336000000001</v>
      </c>
      <c r="F16" s="22">
        <f t="shared" si="1"/>
        <v>8295.336000000001</v>
      </c>
      <c r="G16" s="23">
        <f t="shared" si="2"/>
        <v>1.1444302176659003</v>
      </c>
      <c r="H16" s="6">
        <f t="shared" si="3"/>
        <v>1.2211907810448</v>
      </c>
      <c r="I16" s="8">
        <f>I15</f>
        <v>634.2</v>
      </c>
      <c r="J16">
        <v>6</v>
      </c>
      <c r="K16">
        <v>2</v>
      </c>
      <c r="L16">
        <v>4</v>
      </c>
      <c r="M16" s="7">
        <f t="shared" si="4"/>
        <v>4147.668000000001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3006.1080000000006</v>
      </c>
      <c r="V16">
        <f t="shared" si="7"/>
        <v>3120.264</v>
      </c>
      <c r="W16">
        <f t="shared" si="8"/>
        <v>6126.372000000001</v>
      </c>
      <c r="AE16">
        <f>AE15</f>
        <v>634.2</v>
      </c>
      <c r="AF16" s="5" t="e">
        <f>C16+#REF!</f>
        <v>#REF!</v>
      </c>
      <c r="AG16" s="44">
        <v>0.58</v>
      </c>
    </row>
    <row r="17" spans="1:33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634.2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4718.448</v>
      </c>
      <c r="V17">
        <f t="shared" si="7"/>
        <v>4718.448</v>
      </c>
      <c r="W17">
        <f t="shared" si="8"/>
        <v>9436.896</v>
      </c>
      <c r="AE17">
        <f>AE16</f>
        <v>634.2</v>
      </c>
      <c r="AF17" s="5" t="e">
        <f>C17+#REF!</f>
        <v>#REF!</v>
      </c>
      <c r="AG17" s="44">
        <v>1.24</v>
      </c>
    </row>
    <row r="18" spans="1:33" ht="60" customHeight="1">
      <c r="A18" s="21" t="s">
        <v>18</v>
      </c>
      <c r="B18" s="20" t="s">
        <v>19</v>
      </c>
      <c r="C18" s="96">
        <f>1.99+3.92</f>
        <v>5.91</v>
      </c>
      <c r="D18" s="90">
        <f t="shared" si="0"/>
        <v>44977.46400000001</v>
      </c>
      <c r="E18" s="51">
        <f>E20+E22+E23+E26+E27+E29+E30+E32+E34+E35+E37+E39+E41+E42+E44+E45+E47</f>
        <v>73563.01000000002</v>
      </c>
      <c r="F18" s="22">
        <f t="shared" si="1"/>
        <v>44977.46400000001</v>
      </c>
      <c r="G18" s="23">
        <f t="shared" si="2"/>
        <v>6.2051216389041</v>
      </c>
      <c r="H18" s="6">
        <f t="shared" si="3"/>
        <v>6.6213188219951995</v>
      </c>
      <c r="I18" s="8">
        <f>I17</f>
        <v>634.2</v>
      </c>
      <c r="J18">
        <v>6</v>
      </c>
      <c r="K18">
        <v>2</v>
      </c>
      <c r="L18">
        <v>4</v>
      </c>
      <c r="M18" s="7">
        <f t="shared" si="4"/>
        <v>22488.732000000004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16019.892</v>
      </c>
      <c r="V18">
        <f t="shared" si="7"/>
        <v>17580.024</v>
      </c>
      <c r="W18">
        <f t="shared" si="8"/>
        <v>33599.916</v>
      </c>
      <c r="AE18">
        <f>AE17</f>
        <v>634.2</v>
      </c>
      <c r="AF18" s="5" t="e">
        <f>C18+#REF!</f>
        <v>#REF!</v>
      </c>
      <c r="AG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"/>
      <c r="G19" s="23"/>
      <c r="H19" s="6"/>
      <c r="I19" s="8"/>
      <c r="M19" s="7"/>
      <c r="N19" s="7"/>
      <c r="O19" s="7"/>
      <c r="P19" s="9"/>
      <c r="Q19" s="5"/>
      <c r="R19" s="5"/>
    </row>
    <row r="20" spans="1:18" ht="37.5">
      <c r="A20" s="21"/>
      <c r="B20" s="20" t="s">
        <v>187</v>
      </c>
      <c r="C20" s="22"/>
      <c r="D20" s="22"/>
      <c r="E20" s="51">
        <v>7094.36</v>
      </c>
      <c r="F20" s="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43" t="s">
        <v>90</v>
      </c>
      <c r="C21" s="22"/>
      <c r="D21" s="22"/>
      <c r="E21" s="51"/>
      <c r="F21" s="2"/>
      <c r="G21" s="23"/>
      <c r="H21" s="6"/>
      <c r="I21" s="8"/>
      <c r="M21" s="7"/>
      <c r="N21" s="7"/>
      <c r="O21" s="7"/>
      <c r="P21" s="9"/>
      <c r="Q21" s="5"/>
      <c r="R21" s="5"/>
    </row>
    <row r="22" spans="1:18" ht="37.5">
      <c r="A22" s="21"/>
      <c r="B22" s="43" t="s">
        <v>239</v>
      </c>
      <c r="C22" s="22"/>
      <c r="D22" s="22"/>
      <c r="E22" s="51">
        <v>6884.27</v>
      </c>
      <c r="F22" s="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20" t="s">
        <v>220</v>
      </c>
      <c r="C23" s="22"/>
      <c r="D23" s="22"/>
      <c r="E23" s="51">
        <v>2323.42</v>
      </c>
      <c r="F23" s="2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>
      <c r="A24" s="21"/>
      <c r="B24" s="43" t="s">
        <v>108</v>
      </c>
      <c r="C24" s="22"/>
      <c r="D24" s="22"/>
      <c r="E24" s="51"/>
      <c r="F24" s="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43" t="s">
        <v>115</v>
      </c>
      <c r="C25" s="22"/>
      <c r="D25" s="22"/>
      <c r="E25" s="51"/>
      <c r="F25" s="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20" t="s">
        <v>262</v>
      </c>
      <c r="C26" s="22"/>
      <c r="D26" s="22"/>
      <c r="E26" s="51">
        <v>508.66</v>
      </c>
      <c r="F26" s="2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21"/>
      <c r="B27" s="20" t="s">
        <v>300</v>
      </c>
      <c r="C27" s="22"/>
      <c r="D27" s="22"/>
      <c r="E27" s="51">
        <v>283.6</v>
      </c>
      <c r="F27" s="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21"/>
      <c r="B28" s="43" t="s">
        <v>107</v>
      </c>
      <c r="C28" s="22"/>
      <c r="D28" s="22"/>
      <c r="E28" s="51"/>
      <c r="F28" s="2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>
      <c r="A29" s="21"/>
      <c r="B29" s="20" t="s">
        <v>360</v>
      </c>
      <c r="C29" s="22"/>
      <c r="D29" s="22"/>
      <c r="E29" s="51">
        <v>721.25</v>
      </c>
      <c r="F29" s="2"/>
      <c r="G29" s="23"/>
      <c r="H29" s="6"/>
      <c r="I29" s="8"/>
      <c r="M29" s="7"/>
      <c r="N29" s="7"/>
      <c r="O29" s="7"/>
      <c r="P29" s="9"/>
      <c r="Q29" s="5"/>
      <c r="R29" s="5"/>
    </row>
    <row r="30" spans="1:18" ht="75">
      <c r="A30" s="21"/>
      <c r="B30" s="20" t="s">
        <v>383</v>
      </c>
      <c r="C30" s="22"/>
      <c r="D30" s="22"/>
      <c r="E30" s="51">
        <v>22341.68</v>
      </c>
      <c r="F30" s="2"/>
      <c r="G30" s="23"/>
      <c r="H30" s="6"/>
      <c r="I30" s="8"/>
      <c r="M30" s="7"/>
      <c r="N30" s="7"/>
      <c r="O30" s="7"/>
      <c r="P30" s="9"/>
      <c r="Q30" s="5"/>
      <c r="R30" s="5"/>
    </row>
    <row r="31" spans="1:31" ht="18.75">
      <c r="A31" s="21"/>
      <c r="B31" s="43" t="s">
        <v>104</v>
      </c>
      <c r="C31" s="22"/>
      <c r="D31" s="22"/>
      <c r="E31" s="51"/>
      <c r="F31" s="34"/>
      <c r="G31" s="23"/>
      <c r="H31" s="36"/>
      <c r="I31" s="32"/>
      <c r="J31" s="32"/>
      <c r="K31" s="32"/>
      <c r="L31" s="32"/>
      <c r="M31" s="37"/>
      <c r="N31" s="37"/>
      <c r="O31" s="37"/>
      <c r="P31" s="38"/>
      <c r="Q31" s="39"/>
      <c r="R31" s="3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56.25">
      <c r="A32" s="21"/>
      <c r="B32" s="35" t="s">
        <v>398</v>
      </c>
      <c r="C32" s="22"/>
      <c r="D32" s="22"/>
      <c r="E32" s="51">
        <v>4138.07</v>
      </c>
      <c r="F32" s="34"/>
      <c r="G32" s="23"/>
      <c r="H32" s="36"/>
      <c r="I32" s="32"/>
      <c r="J32" s="32"/>
      <c r="K32" s="32"/>
      <c r="L32" s="32"/>
      <c r="M32" s="37"/>
      <c r="N32" s="37"/>
      <c r="O32" s="37"/>
      <c r="P32" s="38"/>
      <c r="Q32" s="39"/>
      <c r="R32" s="3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ht="18.75">
      <c r="A33" s="21"/>
      <c r="B33" s="43" t="s">
        <v>111</v>
      </c>
      <c r="C33" s="22"/>
      <c r="D33" s="22"/>
      <c r="E33" s="51"/>
      <c r="F33" s="34"/>
      <c r="G33" s="23"/>
      <c r="H33" s="36"/>
      <c r="I33" s="32"/>
      <c r="J33" s="32"/>
      <c r="K33" s="32"/>
      <c r="L33" s="32"/>
      <c r="M33" s="37"/>
      <c r="N33" s="37"/>
      <c r="O33" s="37"/>
      <c r="P33" s="38"/>
      <c r="Q33" s="39"/>
      <c r="R33" s="3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56.25">
      <c r="A34" s="21"/>
      <c r="B34" s="35" t="s">
        <v>451</v>
      </c>
      <c r="C34" s="22"/>
      <c r="D34" s="22"/>
      <c r="E34" s="51">
        <v>4035.79</v>
      </c>
      <c r="F34" s="34"/>
      <c r="G34" s="23"/>
      <c r="H34" s="36"/>
      <c r="I34" s="32"/>
      <c r="J34" s="32"/>
      <c r="K34" s="32"/>
      <c r="L34" s="32"/>
      <c r="M34" s="37"/>
      <c r="N34" s="37"/>
      <c r="O34" s="37"/>
      <c r="P34" s="38"/>
      <c r="Q34" s="39"/>
      <c r="R34" s="3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ht="18.75">
      <c r="A35" s="21"/>
      <c r="B35" s="35" t="s">
        <v>472</v>
      </c>
      <c r="C35" s="22"/>
      <c r="D35" s="22"/>
      <c r="E35" s="51">
        <v>901.57</v>
      </c>
      <c r="F35" s="34"/>
      <c r="G35" s="23"/>
      <c r="H35" s="36"/>
      <c r="I35" s="32"/>
      <c r="J35" s="32"/>
      <c r="K35" s="32"/>
      <c r="L35" s="32"/>
      <c r="M35" s="37"/>
      <c r="N35" s="37"/>
      <c r="O35" s="37"/>
      <c r="P35" s="38"/>
      <c r="Q35" s="39"/>
      <c r="R35" s="3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18.75">
      <c r="A36" s="21"/>
      <c r="B36" s="43" t="s">
        <v>112</v>
      </c>
      <c r="C36" s="22"/>
      <c r="D36" s="22"/>
      <c r="E36" s="51"/>
      <c r="F36" s="34"/>
      <c r="G36" s="23"/>
      <c r="H36" s="36"/>
      <c r="I36" s="32"/>
      <c r="J36" s="32"/>
      <c r="K36" s="32"/>
      <c r="L36" s="32"/>
      <c r="M36" s="37"/>
      <c r="N36" s="37"/>
      <c r="O36" s="37"/>
      <c r="P36" s="38"/>
      <c r="Q36" s="39"/>
      <c r="R36" s="3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37.5">
      <c r="A37" s="21"/>
      <c r="B37" s="43" t="s">
        <v>501</v>
      </c>
      <c r="C37" s="22"/>
      <c r="D37" s="22"/>
      <c r="E37" s="51">
        <v>3227.46</v>
      </c>
      <c r="F37" s="34"/>
      <c r="G37" s="23"/>
      <c r="H37" s="36"/>
      <c r="I37" s="32"/>
      <c r="J37" s="32"/>
      <c r="K37" s="32"/>
      <c r="L37" s="32"/>
      <c r="M37" s="37"/>
      <c r="N37" s="37"/>
      <c r="O37" s="37"/>
      <c r="P37" s="38"/>
      <c r="Q37" s="39"/>
      <c r="R37" s="3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18.75">
      <c r="A38" s="21"/>
      <c r="B38" s="43" t="s">
        <v>116</v>
      </c>
      <c r="C38" s="22"/>
      <c r="D38" s="22"/>
      <c r="E38" s="51"/>
      <c r="F38" s="34"/>
      <c r="G38" s="23"/>
      <c r="H38" s="36"/>
      <c r="I38" s="32"/>
      <c r="J38" s="32"/>
      <c r="K38" s="32"/>
      <c r="L38" s="32"/>
      <c r="M38" s="37"/>
      <c r="N38" s="37"/>
      <c r="O38" s="37"/>
      <c r="P38" s="38"/>
      <c r="Q38" s="39"/>
      <c r="R38" s="3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ht="18.75">
      <c r="A39" s="21"/>
      <c r="B39" s="43" t="s">
        <v>542</v>
      </c>
      <c r="C39" s="22"/>
      <c r="D39" s="22"/>
      <c r="E39" s="51">
        <v>249.16</v>
      </c>
      <c r="F39" s="34"/>
      <c r="G39" s="23"/>
      <c r="H39" s="36"/>
      <c r="I39" s="32"/>
      <c r="J39" s="32"/>
      <c r="K39" s="32"/>
      <c r="L39" s="32"/>
      <c r="M39" s="37"/>
      <c r="N39" s="37"/>
      <c r="O39" s="37"/>
      <c r="P39" s="38"/>
      <c r="Q39" s="39"/>
      <c r="R39" s="3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ht="18.75">
      <c r="A40" s="21"/>
      <c r="B40" s="43" t="s">
        <v>83</v>
      </c>
      <c r="C40" s="22"/>
      <c r="D40" s="22"/>
      <c r="E40" s="51"/>
      <c r="F40" s="34"/>
      <c r="G40" s="23"/>
      <c r="H40" s="36"/>
      <c r="I40" s="32"/>
      <c r="J40" s="32"/>
      <c r="K40" s="32"/>
      <c r="L40" s="32"/>
      <c r="M40" s="37"/>
      <c r="N40" s="37"/>
      <c r="O40" s="37"/>
      <c r="P40" s="38"/>
      <c r="Q40" s="39"/>
      <c r="R40" s="3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75">
      <c r="A41" s="21"/>
      <c r="B41" s="20" t="s">
        <v>593</v>
      </c>
      <c r="C41" s="22"/>
      <c r="D41" s="22"/>
      <c r="E41" s="51">
        <v>16915.54</v>
      </c>
      <c r="F41" s="34"/>
      <c r="G41" s="23"/>
      <c r="H41" s="36"/>
      <c r="I41" s="32"/>
      <c r="J41" s="32"/>
      <c r="K41" s="32"/>
      <c r="L41" s="32"/>
      <c r="M41" s="37"/>
      <c r="N41" s="37"/>
      <c r="O41" s="37"/>
      <c r="P41" s="38"/>
      <c r="Q41" s="39"/>
      <c r="R41" s="3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18.75">
      <c r="A42" s="21"/>
      <c r="B42" s="20" t="s">
        <v>570</v>
      </c>
      <c r="C42" s="22"/>
      <c r="D42" s="22"/>
      <c r="E42" s="51">
        <v>1697.13</v>
      </c>
      <c r="F42" s="34"/>
      <c r="G42" s="23"/>
      <c r="H42" s="36"/>
      <c r="I42" s="32"/>
      <c r="J42" s="32"/>
      <c r="K42" s="32"/>
      <c r="L42" s="32"/>
      <c r="M42" s="37"/>
      <c r="N42" s="37"/>
      <c r="O42" s="37"/>
      <c r="P42" s="38"/>
      <c r="Q42" s="39"/>
      <c r="R42" s="3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18.75">
      <c r="A43" s="21"/>
      <c r="B43" s="43" t="s">
        <v>84</v>
      </c>
      <c r="C43" s="22"/>
      <c r="D43" s="22"/>
      <c r="E43" s="51"/>
      <c r="F43" s="34"/>
      <c r="G43" s="23"/>
      <c r="H43" s="36"/>
      <c r="I43" s="32"/>
      <c r="J43" s="32"/>
      <c r="K43" s="32"/>
      <c r="L43" s="32"/>
      <c r="M43" s="37"/>
      <c r="N43" s="37"/>
      <c r="O43" s="37"/>
      <c r="P43" s="38"/>
      <c r="Q43" s="39"/>
      <c r="R43" s="39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ht="45.75" customHeight="1">
      <c r="A44" s="21"/>
      <c r="B44" s="20" t="s">
        <v>657</v>
      </c>
      <c r="C44" s="22"/>
      <c r="D44" s="22"/>
      <c r="E44" s="51">
        <v>2055.57</v>
      </c>
      <c r="F44" s="34"/>
      <c r="G44" s="23"/>
      <c r="H44" s="36"/>
      <c r="I44" s="32"/>
      <c r="J44" s="32"/>
      <c r="K44" s="32"/>
      <c r="L44" s="32"/>
      <c r="M44" s="37"/>
      <c r="N44" s="37"/>
      <c r="O44" s="37"/>
      <c r="P44" s="38"/>
      <c r="Q44" s="39"/>
      <c r="R44" s="3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ht="22.5" customHeight="1">
      <c r="A45" s="21"/>
      <c r="B45" s="20" t="s">
        <v>637</v>
      </c>
      <c r="C45" s="22"/>
      <c r="D45" s="22"/>
      <c r="E45" s="51">
        <v>141.8</v>
      </c>
      <c r="F45" s="34"/>
      <c r="G45" s="23"/>
      <c r="H45" s="36"/>
      <c r="I45" s="32"/>
      <c r="J45" s="32"/>
      <c r="K45" s="32"/>
      <c r="L45" s="32"/>
      <c r="M45" s="37"/>
      <c r="N45" s="37"/>
      <c r="O45" s="37"/>
      <c r="P45" s="38"/>
      <c r="Q45" s="39"/>
      <c r="R45" s="3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18.75">
      <c r="A46" s="21"/>
      <c r="B46" s="43" t="s">
        <v>85</v>
      </c>
      <c r="C46" s="22"/>
      <c r="D46" s="22"/>
      <c r="E46" s="51"/>
      <c r="F46" s="34"/>
      <c r="G46" s="23"/>
      <c r="H46" s="36"/>
      <c r="I46" s="32"/>
      <c r="J46" s="32"/>
      <c r="K46" s="32"/>
      <c r="L46" s="32"/>
      <c r="M46" s="37"/>
      <c r="N46" s="37"/>
      <c r="O46" s="37"/>
      <c r="P46" s="38"/>
      <c r="Q46" s="39"/>
      <c r="R46" s="3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18.75">
      <c r="A47" s="21"/>
      <c r="B47" s="20" t="s">
        <v>344</v>
      </c>
      <c r="C47" s="22"/>
      <c r="D47" s="22"/>
      <c r="E47" s="51">
        <v>43.68</v>
      </c>
      <c r="F47" s="34"/>
      <c r="G47" s="23"/>
      <c r="H47" s="36"/>
      <c r="I47" s="32"/>
      <c r="J47" s="32"/>
      <c r="K47" s="32"/>
      <c r="L47" s="32"/>
      <c r="M47" s="37"/>
      <c r="N47" s="37"/>
      <c r="O47" s="37"/>
      <c r="P47" s="38"/>
      <c r="Q47" s="39"/>
      <c r="R47" s="3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ht="18.75">
      <c r="A48" s="18"/>
      <c r="B48" s="20" t="s">
        <v>11</v>
      </c>
      <c r="C48" s="19">
        <f>SUM(C13:C32)</f>
        <v>10.129999999999999</v>
      </c>
      <c r="D48" s="22">
        <f>SUM(D13:D32)</f>
        <v>77093.35200000001</v>
      </c>
      <c r="E48" s="22">
        <f>E13+E14+E15+E16+E17+E18</f>
        <v>105678.89800000003</v>
      </c>
      <c r="F48" s="22">
        <f>F13+F14+F15+F16+F17+F18</f>
        <v>77093.35200000001</v>
      </c>
      <c r="G48" s="23">
        <f>1.04993597951*C48</f>
        <v>10.635851472436299</v>
      </c>
      <c r="H48" s="36">
        <f>1.12035851472*C48</f>
        <v>11.349231754113598</v>
      </c>
      <c r="I48" s="32">
        <f>I18</f>
        <v>634.2</v>
      </c>
      <c r="J48" s="32"/>
      <c r="K48" s="32"/>
      <c r="L48" s="32"/>
      <c r="M48" s="37"/>
      <c r="N48" s="32"/>
      <c r="O48" s="32"/>
      <c r="P48" s="40"/>
      <c r="Q48" s="39">
        <f>SUM(Q13:Q32)</f>
        <v>8.75</v>
      </c>
      <c r="R48" s="39">
        <f>SUM(R13:R32)</f>
        <v>9.16</v>
      </c>
      <c r="S48" s="39"/>
      <c r="T48" s="39"/>
      <c r="U48" s="39">
        <f>SUM(U13:U32)</f>
        <v>33295.5</v>
      </c>
      <c r="V48" s="39">
        <f>SUM(V13:V32)</f>
        <v>34855.632</v>
      </c>
      <c r="W48" s="39">
        <f>SUM(W13:W32)</f>
        <v>68151.132</v>
      </c>
      <c r="X48" s="32"/>
      <c r="Y48" s="32"/>
      <c r="Z48" s="32"/>
      <c r="AA48" s="32"/>
      <c r="AB48" s="32"/>
      <c r="AC48" s="32"/>
      <c r="AD48" s="32"/>
      <c r="AE48" s="32"/>
    </row>
    <row r="49" spans="1:23" ht="37.5" hidden="1">
      <c r="A49" s="18"/>
      <c r="B49" s="20" t="s">
        <v>134</v>
      </c>
      <c r="C49" s="43"/>
      <c r="D49" s="96">
        <v>-722.99</v>
      </c>
      <c r="E49" s="97">
        <f>D49</f>
        <v>-722.99</v>
      </c>
      <c r="F49" s="44"/>
      <c r="G49" s="109"/>
      <c r="H49" s="73"/>
      <c r="I49" s="8"/>
      <c r="M49" s="7"/>
      <c r="P49" s="10"/>
      <c r="Q49" s="5"/>
      <c r="R49" s="5"/>
      <c r="S49" s="5"/>
      <c r="T49" s="5"/>
      <c r="U49" s="5"/>
      <c r="V49" s="5"/>
      <c r="W49" s="5"/>
    </row>
    <row r="50" spans="1:23" ht="37.5" hidden="1">
      <c r="A50" s="18"/>
      <c r="B50" s="20" t="s">
        <v>135</v>
      </c>
      <c r="C50" s="43"/>
      <c r="D50" s="44">
        <f>D48+D49</f>
        <v>76370.36200000001</v>
      </c>
      <c r="E50" s="44">
        <f>E48+E49</f>
        <v>104955.90800000002</v>
      </c>
      <c r="F50" s="44">
        <f>F48+F49</f>
        <v>77093.35200000001</v>
      </c>
      <c r="G50" s="109"/>
      <c r="H50" s="73"/>
      <c r="I50" s="8"/>
      <c r="M50" s="7"/>
      <c r="P50" s="10"/>
      <c r="Q50" s="5"/>
      <c r="R50" s="5"/>
      <c r="S50" s="5"/>
      <c r="T50" s="5"/>
      <c r="U50" s="5"/>
      <c r="V50" s="5"/>
      <c r="W50" s="5"/>
    </row>
    <row r="51" spans="1:34" ht="19.5" customHeight="1" hidden="1">
      <c r="A51" s="18">
        <v>5</v>
      </c>
      <c r="B51" s="25" t="s">
        <v>22</v>
      </c>
      <c r="C51" s="50">
        <v>1.85</v>
      </c>
      <c r="D51" s="22">
        <f>AE51*6*AG51</f>
        <v>13051.836000000001</v>
      </c>
      <c r="E51" s="51">
        <f>D51</f>
        <v>13051.836000000001</v>
      </c>
      <c r="F51" s="22">
        <f>AH51*12*AE51</f>
        <v>14383.656</v>
      </c>
      <c r="G51" s="49" t="e">
        <f>#REF!</f>
        <v>#REF!</v>
      </c>
      <c r="H51" s="5" t="e">
        <f>C51+#REF!</f>
        <v>#REF!</v>
      </c>
      <c r="I51" s="44">
        <v>3.43</v>
      </c>
      <c r="J51">
        <v>10</v>
      </c>
      <c r="K51">
        <v>2</v>
      </c>
      <c r="M51" s="7">
        <f>C51*I51*J51</f>
        <v>63.455000000000005</v>
      </c>
      <c r="N51" s="7" t="e">
        <f>#REF!*I51*K51</f>
        <v>#REF!</v>
      </c>
      <c r="O51" s="7" t="e">
        <f>SUM(M51:N51)</f>
        <v>#REF!</v>
      </c>
      <c r="P51" s="9"/>
      <c r="Q51" s="5">
        <v>1.47</v>
      </c>
      <c r="R51">
        <v>1.58</v>
      </c>
      <c r="S51">
        <v>6</v>
      </c>
      <c r="T51">
        <v>6</v>
      </c>
      <c r="U51">
        <f>Q51*I51*S51</f>
        <v>30.2526</v>
      </c>
      <c r="V51">
        <f>R51*T51*I51</f>
        <v>32.516400000000004</v>
      </c>
      <c r="W51">
        <f>SUM(U51:V51)</f>
        <v>62.769000000000005</v>
      </c>
      <c r="AB51" t="e">
        <f>#REF!</f>
        <v>#REF!</v>
      </c>
      <c r="AC51" s="49" t="e">
        <f>#REF!</f>
        <v>#REF!</v>
      </c>
      <c r="AD51" s="49">
        <v>3.05</v>
      </c>
      <c r="AE51">
        <f>AE18</f>
        <v>634.2</v>
      </c>
      <c r="AF51">
        <f>C10</f>
        <v>0</v>
      </c>
      <c r="AG51">
        <v>3.43</v>
      </c>
      <c r="AH51">
        <v>1.89</v>
      </c>
    </row>
    <row r="52" spans="1:31" ht="18.75">
      <c r="A52" s="16"/>
      <c r="B52" s="26"/>
      <c r="C52" s="16"/>
      <c r="D52" s="16"/>
      <c r="E52" s="16"/>
      <c r="F52" s="16"/>
      <c r="G52" s="16"/>
      <c r="H52" s="32"/>
      <c r="I52" s="32"/>
      <c r="J52" s="32"/>
      <c r="K52" s="32"/>
      <c r="L52" s="32"/>
      <c r="M52" s="32"/>
      <c r="N52" s="32"/>
      <c r="O52" s="32"/>
      <c r="P52" s="40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ht="18.75">
      <c r="A53" s="153" t="s">
        <v>137</v>
      </c>
      <c r="B53" s="153"/>
      <c r="C53" s="140">
        <v>61759.97</v>
      </c>
      <c r="D53" s="74"/>
      <c r="E53" s="74" t="s">
        <v>13</v>
      </c>
      <c r="F53" s="75"/>
      <c r="G53" s="16"/>
      <c r="H53" s="32"/>
      <c r="I53" s="32"/>
      <c r="J53" s="32"/>
      <c r="K53" s="32"/>
      <c r="L53" s="32"/>
      <c r="M53" s="32"/>
      <c r="N53" s="32"/>
      <c r="O53" s="32"/>
      <c r="P53" s="40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ht="18.75">
      <c r="A54" s="153" t="s">
        <v>715</v>
      </c>
      <c r="B54" s="153"/>
      <c r="C54" s="140">
        <v>46124.23</v>
      </c>
      <c r="D54" s="74"/>
      <c r="E54" s="74" t="s">
        <v>13</v>
      </c>
      <c r="F54" s="75"/>
      <c r="G54" s="16"/>
      <c r="H54" s="32"/>
      <c r="I54" s="32"/>
      <c r="J54" s="32"/>
      <c r="K54" s="32"/>
      <c r="L54" s="32"/>
      <c r="M54" s="32"/>
      <c r="N54" s="32"/>
      <c r="O54" s="32"/>
      <c r="P54" s="40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18.75">
      <c r="A55" s="148" t="s">
        <v>12</v>
      </c>
      <c r="B55" s="148"/>
      <c r="C55" s="148"/>
      <c r="D55" s="148"/>
      <c r="E55" s="148"/>
      <c r="F55" s="148"/>
      <c r="G55" s="16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ht="18.75" customHeight="1" hidden="1">
      <c r="A56" s="149" t="s">
        <v>26</v>
      </c>
      <c r="B56" s="149"/>
      <c r="C56" s="11" t="e">
        <f>C53-#REF!</f>
        <v>#REF!</v>
      </c>
      <c r="D56" s="16"/>
      <c r="E56" s="16"/>
      <c r="F56" s="16"/>
      <c r="G56" s="16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ht="18.75" customHeight="1" hidden="1">
      <c r="A57" s="149" t="s">
        <v>28</v>
      </c>
      <c r="B57" s="149"/>
      <c r="C57" s="48">
        <f>D48-E48</f>
        <v>-28585.546000000017</v>
      </c>
      <c r="D57" s="32"/>
      <c r="E57" s="32"/>
      <c r="F57" s="32"/>
      <c r="G57" s="16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18.75">
      <c r="A58" s="14"/>
      <c r="B58" s="16"/>
      <c r="C58" s="16"/>
      <c r="D58" s="16"/>
      <c r="E58" s="16"/>
      <c r="F58" s="16"/>
      <c r="G58" s="16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2:7" ht="12.75">
      <c r="B59" s="1"/>
      <c r="C59" s="1"/>
      <c r="D59" s="1"/>
      <c r="E59" s="1"/>
      <c r="F59" s="1"/>
      <c r="G59" s="1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57:B57"/>
    <mergeCell ref="I9:P12"/>
    <mergeCell ref="A56:B56"/>
    <mergeCell ref="Q9:W12"/>
    <mergeCell ref="A55:F55"/>
    <mergeCell ref="A53:B53"/>
    <mergeCell ref="A54:B54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73" r:id="rId1"/>
  <rowBreaks count="1" manualBreakCount="1">
    <brk id="35" max="27" man="1"/>
  </rowBreaks>
  <colBreaks count="1" manualBreakCount="1">
    <brk id="6" max="5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H56"/>
  <sheetViews>
    <sheetView view="pageBreakPreview" zoomScale="75" zoomScaleSheetLayoutView="75" zoomScalePageLayoutView="0" workbookViewId="0" topLeftCell="A7">
      <selection activeCell="A52" sqref="A52:F52"/>
    </sheetView>
  </sheetViews>
  <sheetFormatPr defaultColWidth="9.00390625" defaultRowHeight="12.75"/>
  <cols>
    <col min="1" max="1" width="8.25390625" style="0" bestFit="1" customWidth="1"/>
    <col min="2" max="2" width="45.25390625" style="0" customWidth="1"/>
    <col min="3" max="3" width="14.25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44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">
        <v>437.4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60" customHeight="1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7243.343999999999</v>
      </c>
      <c r="E13" s="22">
        <f>D13</f>
        <v>7243.343999999999</v>
      </c>
      <c r="F13" s="22">
        <f aca="true" t="shared" si="1" ref="F13:F18">D13</f>
        <v>7243.343999999999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437.4</v>
      </c>
      <c r="J13">
        <v>6</v>
      </c>
      <c r="K13">
        <v>2</v>
      </c>
      <c r="L13">
        <v>4</v>
      </c>
      <c r="M13" s="7">
        <f aca="true" t="shared" si="4" ref="M13:M18">C13*I13*J13</f>
        <v>3621.6719999999996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2755.62</v>
      </c>
      <c r="V13">
        <f aca="true" t="shared" si="7" ref="V13:V18">T13*R13*I13</f>
        <v>2860.5960000000005</v>
      </c>
      <c r="W13">
        <f aca="true" t="shared" si="8" ref="W13:W18">SUM(U13:V13)</f>
        <v>5616.216</v>
      </c>
      <c r="AF13" s="49">
        <f>C7</f>
        <v>437.4</v>
      </c>
      <c r="AG13" s="5" t="e">
        <f>C13+#REF!</f>
        <v>#REF!</v>
      </c>
      <c r="AH13" s="44">
        <v>1.14</v>
      </c>
    </row>
    <row r="14" spans="1:34" ht="37.5">
      <c r="A14" s="21" t="s">
        <v>6</v>
      </c>
      <c r="B14" s="20" t="s">
        <v>7</v>
      </c>
      <c r="C14" s="96">
        <v>1.75</v>
      </c>
      <c r="D14" s="90">
        <f t="shared" si="0"/>
        <v>9185.4</v>
      </c>
      <c r="E14" s="22">
        <f>D14</f>
        <v>9185.4</v>
      </c>
      <c r="F14" s="22">
        <f t="shared" si="1"/>
        <v>9185.4</v>
      </c>
      <c r="G14" s="23">
        <f t="shared" si="2"/>
        <v>1.8373879641425002</v>
      </c>
      <c r="H14" s="6">
        <f t="shared" si="3"/>
        <v>1.96062740076</v>
      </c>
      <c r="I14" s="8">
        <f>I13</f>
        <v>437.4</v>
      </c>
      <c r="J14">
        <v>6</v>
      </c>
      <c r="K14">
        <v>2</v>
      </c>
      <c r="L14">
        <v>4</v>
      </c>
      <c r="M14" s="7">
        <f t="shared" si="4"/>
        <v>4592.7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3490.4519999999998</v>
      </c>
      <c r="V14">
        <f t="shared" si="7"/>
        <v>3647.9159999999997</v>
      </c>
      <c r="W14">
        <f t="shared" si="8"/>
        <v>7138.3679999999995</v>
      </c>
      <c r="AF14">
        <f>AF13</f>
        <v>437.4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437.4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341.172</v>
      </c>
      <c r="V15">
        <f t="shared" si="7"/>
        <v>0</v>
      </c>
      <c r="W15">
        <f t="shared" si="8"/>
        <v>341.172</v>
      </c>
      <c r="AF15">
        <f>AF14</f>
        <v>437.4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96">
        <v>1.09</v>
      </c>
      <c r="D16" s="90">
        <f t="shared" si="0"/>
        <v>5721.192000000001</v>
      </c>
      <c r="E16" s="22">
        <f>D16</f>
        <v>5721.192000000001</v>
      </c>
      <c r="F16" s="22">
        <f t="shared" si="1"/>
        <v>5721.192000000001</v>
      </c>
      <c r="G16" s="23">
        <f t="shared" si="2"/>
        <v>1.1444302176659003</v>
      </c>
      <c r="H16" s="6">
        <f t="shared" si="3"/>
        <v>1.2211907810448</v>
      </c>
      <c r="I16" s="8">
        <f>I15</f>
        <v>437.4</v>
      </c>
      <c r="J16">
        <v>6</v>
      </c>
      <c r="K16">
        <v>2</v>
      </c>
      <c r="L16">
        <v>4</v>
      </c>
      <c r="M16" s="7">
        <f t="shared" si="4"/>
        <v>2860.596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2073.276</v>
      </c>
      <c r="V16">
        <f t="shared" si="7"/>
        <v>2152.008</v>
      </c>
      <c r="W16">
        <f t="shared" si="8"/>
        <v>4225.284</v>
      </c>
      <c r="AF16">
        <f>AF15</f>
        <v>437.4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437.4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3254.256</v>
      </c>
      <c r="V17">
        <f t="shared" si="7"/>
        <v>3254.2559999999994</v>
      </c>
      <c r="W17">
        <f t="shared" si="8"/>
        <v>6508.511999999999</v>
      </c>
      <c r="AF17">
        <f>AF16</f>
        <v>437.4</v>
      </c>
      <c r="AG17" s="5" t="e">
        <f>C17+#REF!</f>
        <v>#REF!</v>
      </c>
      <c r="AH17" s="44">
        <v>1.24</v>
      </c>
    </row>
    <row r="18" spans="1:34" ht="75">
      <c r="A18" s="21" t="s">
        <v>18</v>
      </c>
      <c r="B18" s="20" t="s">
        <v>19</v>
      </c>
      <c r="C18" s="96">
        <f>1.99+3.92</f>
        <v>5.91</v>
      </c>
      <c r="D18" s="90">
        <f t="shared" si="0"/>
        <v>31020.408</v>
      </c>
      <c r="E18" s="51">
        <f>E20+E22+E23+E25+E27+E29+E30+E32+E34+E35+E37+E39+E41+E43+E44+E46</f>
        <v>58654.26</v>
      </c>
      <c r="F18" s="22">
        <f t="shared" si="1"/>
        <v>31020.408</v>
      </c>
      <c r="G18" s="23">
        <f t="shared" si="2"/>
        <v>6.2051216389041</v>
      </c>
      <c r="H18" s="6">
        <f t="shared" si="3"/>
        <v>6.6213188219951995</v>
      </c>
      <c r="I18" s="8">
        <f>I17</f>
        <v>437.4</v>
      </c>
      <c r="J18">
        <v>6</v>
      </c>
      <c r="K18">
        <v>2</v>
      </c>
      <c r="L18">
        <v>4</v>
      </c>
      <c r="M18" s="7">
        <f t="shared" si="4"/>
        <v>15510.204000000002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11048.724</v>
      </c>
      <c r="V18">
        <f t="shared" si="7"/>
        <v>12124.728</v>
      </c>
      <c r="W18">
        <f t="shared" si="8"/>
        <v>23173.451999999997</v>
      </c>
      <c r="AF18">
        <f>AF17</f>
        <v>437.4</v>
      </c>
      <c r="AG18" s="5" t="e">
        <f>C18+#REF!</f>
        <v>#REF!</v>
      </c>
      <c r="AH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56.25">
      <c r="A20" s="21"/>
      <c r="B20" s="20" t="s">
        <v>188</v>
      </c>
      <c r="C20" s="22"/>
      <c r="D20" s="22"/>
      <c r="E20" s="51">
        <v>3757.25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43" t="s">
        <v>90</v>
      </c>
      <c r="C21" s="22"/>
      <c r="D21" s="22"/>
      <c r="E21" s="51"/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240</v>
      </c>
      <c r="C22" s="22"/>
      <c r="D22" s="22"/>
      <c r="E22" s="51">
        <v>3337.08</v>
      </c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43" t="s">
        <v>219</v>
      </c>
      <c r="C23" s="22"/>
      <c r="D23" s="22"/>
      <c r="E23" s="51">
        <v>2323.42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9.5" customHeight="1">
      <c r="A24" s="21"/>
      <c r="B24" s="43" t="s">
        <v>108</v>
      </c>
      <c r="C24" s="22"/>
      <c r="D24" s="22"/>
      <c r="E24" s="51"/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20" t="s">
        <v>312</v>
      </c>
      <c r="C25" s="22"/>
      <c r="D25" s="22"/>
      <c r="E25" s="51">
        <v>3834.75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102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21"/>
      <c r="B27" s="20" t="s">
        <v>278</v>
      </c>
      <c r="C27" s="22"/>
      <c r="D27" s="22"/>
      <c r="E27" s="51">
        <v>3338.4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21"/>
      <c r="B28" s="43" t="s">
        <v>107</v>
      </c>
      <c r="C28" s="22"/>
      <c r="D28" s="22"/>
      <c r="E28" s="51"/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>
      <c r="A29" s="21"/>
      <c r="B29" s="43" t="s">
        <v>361</v>
      </c>
      <c r="C29" s="22"/>
      <c r="D29" s="22"/>
      <c r="E29" s="51">
        <v>721.25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62.25" customHeight="1">
      <c r="A30" s="21"/>
      <c r="B30" s="43" t="s">
        <v>384</v>
      </c>
      <c r="C30" s="22"/>
      <c r="D30" s="22"/>
      <c r="E30" s="51">
        <v>21445.57</v>
      </c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21"/>
      <c r="B31" s="43" t="s">
        <v>68</v>
      </c>
      <c r="C31" s="22"/>
      <c r="D31" s="22"/>
      <c r="E31" s="51"/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8.75">
      <c r="A32" s="21"/>
      <c r="B32" s="43" t="s">
        <v>399</v>
      </c>
      <c r="C32" s="22"/>
      <c r="D32" s="22"/>
      <c r="E32" s="51">
        <v>124.58</v>
      </c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21"/>
      <c r="B33" s="43" t="s">
        <v>111</v>
      </c>
      <c r="C33" s="22"/>
      <c r="D33" s="22"/>
      <c r="E33" s="51"/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18.75" customHeight="1">
      <c r="A34" s="21"/>
      <c r="B34" s="20" t="s">
        <v>370</v>
      </c>
      <c r="C34" s="22"/>
      <c r="D34" s="22"/>
      <c r="E34" s="51">
        <v>747.48</v>
      </c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36" customHeight="1">
      <c r="A35" s="21"/>
      <c r="B35" s="20" t="s">
        <v>473</v>
      </c>
      <c r="C35" s="22"/>
      <c r="D35" s="22"/>
      <c r="E35" s="51">
        <v>901.57</v>
      </c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18.75">
      <c r="A36" s="21"/>
      <c r="B36" s="43" t="s">
        <v>112</v>
      </c>
      <c r="C36" s="22"/>
      <c r="D36" s="22"/>
      <c r="E36" s="51"/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18" ht="20.25" customHeight="1">
      <c r="A37" s="21"/>
      <c r="B37" s="43" t="s">
        <v>502</v>
      </c>
      <c r="C37" s="22"/>
      <c r="D37" s="22"/>
      <c r="E37" s="51">
        <v>1993.28</v>
      </c>
      <c r="F37" s="22"/>
      <c r="G37" s="23"/>
      <c r="H37" s="6"/>
      <c r="I37" s="8"/>
      <c r="M37" s="7"/>
      <c r="N37" s="7"/>
      <c r="O37" s="7"/>
      <c r="P37" s="9"/>
      <c r="Q37" s="5"/>
      <c r="R37" s="5"/>
    </row>
    <row r="38" spans="1:18" ht="18.75">
      <c r="A38" s="21"/>
      <c r="B38" s="43" t="s">
        <v>82</v>
      </c>
      <c r="C38" s="22"/>
      <c r="D38" s="22"/>
      <c r="E38" s="51"/>
      <c r="F38" s="22"/>
      <c r="G38" s="23"/>
      <c r="H38" s="6"/>
      <c r="I38" s="8"/>
      <c r="M38" s="7"/>
      <c r="N38" s="7"/>
      <c r="O38" s="7"/>
      <c r="P38" s="9"/>
      <c r="Q38" s="5"/>
      <c r="R38" s="5"/>
    </row>
    <row r="39" spans="1:18" ht="37.5">
      <c r="A39" s="21"/>
      <c r="B39" s="43" t="s">
        <v>551</v>
      </c>
      <c r="C39" s="22"/>
      <c r="D39" s="22"/>
      <c r="E39" s="51">
        <v>11363.69</v>
      </c>
      <c r="F39" s="22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43" t="s">
        <v>83</v>
      </c>
      <c r="C40" s="22"/>
      <c r="D40" s="22"/>
      <c r="E40" s="51"/>
      <c r="F40" s="22"/>
      <c r="G40" s="23"/>
      <c r="H40" s="6"/>
      <c r="I40" s="8"/>
      <c r="M40" s="7"/>
      <c r="N40" s="7"/>
      <c r="O40" s="7"/>
      <c r="P40" s="9"/>
      <c r="Q40" s="5"/>
      <c r="R40" s="5"/>
    </row>
    <row r="41" spans="1:18" ht="37.5">
      <c r="A41" s="21"/>
      <c r="B41" s="20" t="s">
        <v>594</v>
      </c>
      <c r="C41" s="22"/>
      <c r="D41" s="22"/>
      <c r="E41" s="51">
        <v>2553.89</v>
      </c>
      <c r="F41" s="22"/>
      <c r="G41" s="23"/>
      <c r="H41" s="6"/>
      <c r="I41" s="8"/>
      <c r="M41" s="7"/>
      <c r="N41" s="7"/>
      <c r="O41" s="7"/>
      <c r="P41" s="9"/>
      <c r="Q41" s="5"/>
      <c r="R41" s="5"/>
    </row>
    <row r="42" spans="1:18" ht="18.75">
      <c r="A42" s="21"/>
      <c r="B42" s="43" t="s">
        <v>84</v>
      </c>
      <c r="C42" s="22"/>
      <c r="D42" s="22"/>
      <c r="E42" s="51"/>
      <c r="F42" s="22"/>
      <c r="G42" s="23"/>
      <c r="H42" s="6"/>
      <c r="I42" s="8"/>
      <c r="M42" s="7"/>
      <c r="N42" s="7"/>
      <c r="O42" s="7"/>
      <c r="P42" s="9"/>
      <c r="Q42" s="5"/>
      <c r="R42" s="5"/>
    </row>
    <row r="43" spans="1:18" ht="18.75">
      <c r="A43" s="21"/>
      <c r="B43" s="43" t="s">
        <v>632</v>
      </c>
      <c r="C43" s="22"/>
      <c r="D43" s="22"/>
      <c r="E43" s="51">
        <v>79.24</v>
      </c>
      <c r="F43" s="22"/>
      <c r="G43" s="23"/>
      <c r="H43" s="6"/>
      <c r="I43" s="8"/>
      <c r="M43" s="7"/>
      <c r="N43" s="7"/>
      <c r="O43" s="7"/>
      <c r="P43" s="9"/>
      <c r="Q43" s="5"/>
      <c r="R43" s="5"/>
    </row>
    <row r="44" spans="1:18" ht="37.5">
      <c r="A44" s="21"/>
      <c r="B44" s="43" t="s">
        <v>657</v>
      </c>
      <c r="C44" s="22"/>
      <c r="D44" s="22"/>
      <c r="E44" s="51">
        <v>2055.57</v>
      </c>
      <c r="F44" s="22"/>
      <c r="G44" s="23"/>
      <c r="H44" s="6"/>
      <c r="I44" s="8"/>
      <c r="M44" s="7"/>
      <c r="N44" s="7"/>
      <c r="O44" s="7"/>
      <c r="P44" s="9"/>
      <c r="Q44" s="5"/>
      <c r="R44" s="5"/>
    </row>
    <row r="45" spans="1:18" ht="18.75">
      <c r="A45" s="21"/>
      <c r="B45" s="43" t="s">
        <v>85</v>
      </c>
      <c r="C45" s="22"/>
      <c r="D45" s="22"/>
      <c r="E45" s="51"/>
      <c r="F45" s="22"/>
      <c r="G45" s="23"/>
      <c r="H45" s="6"/>
      <c r="I45" s="8"/>
      <c r="M45" s="7"/>
      <c r="N45" s="7"/>
      <c r="O45" s="7"/>
      <c r="P45" s="9"/>
      <c r="Q45" s="5"/>
      <c r="R45" s="5"/>
    </row>
    <row r="46" spans="1:18" ht="18.75">
      <c r="A46" s="21"/>
      <c r="B46" s="43" t="s">
        <v>674</v>
      </c>
      <c r="C46" s="22"/>
      <c r="D46" s="22"/>
      <c r="E46" s="51">
        <v>77.24</v>
      </c>
      <c r="F46" s="22"/>
      <c r="G46" s="23"/>
      <c r="H46" s="6"/>
      <c r="I46" s="8"/>
      <c r="M46" s="7"/>
      <c r="N46" s="7"/>
      <c r="O46" s="7"/>
      <c r="P46" s="9"/>
      <c r="Q46" s="5"/>
      <c r="R46" s="5"/>
    </row>
    <row r="47" spans="1:23" ht="18.75">
      <c r="A47" s="18"/>
      <c r="B47" s="20" t="s">
        <v>11</v>
      </c>
      <c r="C47" s="19">
        <f>SUM(C13:C45)</f>
        <v>10.129999999999999</v>
      </c>
      <c r="D47" s="22">
        <f>SUM(D13:D45)</f>
        <v>53170.344</v>
      </c>
      <c r="E47" s="22">
        <f>E13+E14+E16+E18</f>
        <v>80804.196</v>
      </c>
      <c r="F47" s="22">
        <f>F13+F14+F15+F16+F17+F18</f>
        <v>53170.344</v>
      </c>
      <c r="G47" s="23">
        <f>1.04993597951*C47</f>
        <v>10.635851472436299</v>
      </c>
      <c r="H47" s="6">
        <f>1.12035851472*C47</f>
        <v>11.349231754113598</v>
      </c>
      <c r="I47" s="8">
        <f>I18</f>
        <v>437.4</v>
      </c>
      <c r="M47" s="7"/>
      <c r="P47" s="10"/>
      <c r="Q47" s="5">
        <f>SUM(Q13:Q45)</f>
        <v>8.75</v>
      </c>
      <c r="R47" s="5">
        <f>SUM(R13:R45)</f>
        <v>9.16</v>
      </c>
      <c r="S47" s="5"/>
      <c r="T47" s="5"/>
      <c r="U47" s="5">
        <f>SUM(U13:U45)</f>
        <v>22963.5</v>
      </c>
      <c r="V47" s="5">
        <f>SUM(V13:V45)</f>
        <v>24039.504</v>
      </c>
      <c r="W47" s="5">
        <f>SUM(W13:W45)</f>
        <v>47003.004</v>
      </c>
    </row>
    <row r="48" spans="1:34" ht="19.5" customHeight="1" hidden="1">
      <c r="A48" s="18">
        <v>5</v>
      </c>
      <c r="B48" s="25" t="s">
        <v>22</v>
      </c>
      <c r="C48" s="50">
        <v>1.85</v>
      </c>
      <c r="D48" s="22">
        <f>AF48*6*AG48</f>
        <v>9001.692</v>
      </c>
      <c r="E48" s="51">
        <f>D48</f>
        <v>9001.692</v>
      </c>
      <c r="F48" s="22">
        <f>AH48*12*AF48</f>
        <v>9920.232</v>
      </c>
      <c r="G48" s="49" t="e">
        <f>#REF!</f>
        <v>#REF!</v>
      </c>
      <c r="H48" s="5" t="e">
        <f>C48+#REF!</f>
        <v>#REF!</v>
      </c>
      <c r="I48" s="44">
        <v>3.43</v>
      </c>
      <c r="J48">
        <v>10</v>
      </c>
      <c r="K48">
        <v>2</v>
      </c>
      <c r="M48" s="7">
        <f>C48*I48*J48</f>
        <v>63.455000000000005</v>
      </c>
      <c r="N48" s="7" t="e">
        <f>#REF!*I48*K48</f>
        <v>#REF!</v>
      </c>
      <c r="O48" s="7" t="e">
        <f>SUM(M48:N48)</f>
        <v>#REF!</v>
      </c>
      <c r="P48" s="9"/>
      <c r="Q48" s="5">
        <v>1.47</v>
      </c>
      <c r="R48">
        <v>1.58</v>
      </c>
      <c r="S48">
        <v>6</v>
      </c>
      <c r="T48">
        <v>6</v>
      </c>
      <c r="U48">
        <f>Q48*I48*S48</f>
        <v>30.2526</v>
      </c>
      <c r="V48">
        <f>R48*T48*I48</f>
        <v>32.516400000000004</v>
      </c>
      <c r="W48">
        <f>SUM(U48:V48)</f>
        <v>62.769000000000005</v>
      </c>
      <c r="AB48" t="e">
        <f>#REF!</f>
        <v>#REF!</v>
      </c>
      <c r="AC48" s="49" t="e">
        <f>#REF!</f>
        <v>#REF!</v>
      </c>
      <c r="AD48" s="49">
        <v>3.05</v>
      </c>
      <c r="AE48">
        <f>AE16</f>
        <v>0</v>
      </c>
      <c r="AF48">
        <f>AF18</f>
        <v>437.4</v>
      </c>
      <c r="AG48">
        <v>3.43</v>
      </c>
      <c r="AH48">
        <v>1.89</v>
      </c>
    </row>
    <row r="49" spans="1:16" ht="18.75">
      <c r="A49" s="16"/>
      <c r="B49" s="26"/>
      <c r="C49" s="16"/>
      <c r="D49" s="16"/>
      <c r="E49" s="16"/>
      <c r="F49" s="16"/>
      <c r="G49" s="16"/>
      <c r="P49" s="10"/>
    </row>
    <row r="50" spans="1:16" ht="18.75">
      <c r="A50" s="153" t="s">
        <v>137</v>
      </c>
      <c r="B50" s="153"/>
      <c r="C50" s="140">
        <v>17377.33</v>
      </c>
      <c r="D50" s="74"/>
      <c r="E50" s="74" t="s">
        <v>13</v>
      </c>
      <c r="F50" s="16"/>
      <c r="G50" s="16"/>
      <c r="P50" s="10"/>
    </row>
    <row r="51" spans="1:16" ht="18.75">
      <c r="A51" s="153" t="s">
        <v>715</v>
      </c>
      <c r="B51" s="153"/>
      <c r="C51" s="140">
        <v>22631.84</v>
      </c>
      <c r="D51" s="74"/>
      <c r="E51" s="74" t="s">
        <v>13</v>
      </c>
      <c r="F51" s="16"/>
      <c r="G51" s="16"/>
      <c r="P51" s="10"/>
    </row>
    <row r="52" spans="1:7" ht="18.75">
      <c r="A52" s="169" t="s">
        <v>12</v>
      </c>
      <c r="B52" s="169"/>
      <c r="C52" s="169"/>
      <c r="D52" s="169"/>
      <c r="E52" s="169"/>
      <c r="F52" s="169"/>
      <c r="G52" s="16"/>
    </row>
    <row r="53" spans="1:7" ht="18.75" customHeight="1" hidden="1">
      <c r="A53" s="149" t="s">
        <v>26</v>
      </c>
      <c r="B53" s="149"/>
      <c r="C53" s="11" t="e">
        <f>C50-#REF!</f>
        <v>#REF!</v>
      </c>
      <c r="D53" s="16"/>
      <c r="E53" s="16"/>
      <c r="F53" s="16"/>
      <c r="G53" s="16"/>
    </row>
    <row r="54" spans="1:7" ht="18.75" customHeight="1" hidden="1">
      <c r="A54" s="149" t="s">
        <v>28</v>
      </c>
      <c r="B54" s="149"/>
      <c r="C54" s="48">
        <f>D47-E47</f>
        <v>-27633.852</v>
      </c>
      <c r="G54" s="3"/>
    </row>
    <row r="55" spans="1:7" ht="18.75">
      <c r="A55" s="4"/>
      <c r="B55" s="3"/>
      <c r="C55" s="3"/>
      <c r="D55" s="3"/>
      <c r="E55" s="3">
        <f>80804.14-99307.2</f>
        <v>-18503.059999999998</v>
      </c>
      <c r="F55" s="3"/>
      <c r="G55" s="3"/>
    </row>
    <row r="56" spans="2:7" ht="12.75">
      <c r="B56" s="1"/>
      <c r="C56" s="1"/>
      <c r="D56" s="1"/>
      <c r="E56" s="1"/>
      <c r="F56" s="1"/>
      <c r="G56" s="1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A54:B54"/>
    <mergeCell ref="I9:P12"/>
    <mergeCell ref="A53:B53"/>
    <mergeCell ref="Q9:W12"/>
    <mergeCell ref="A52:F52"/>
    <mergeCell ref="A50:B50"/>
    <mergeCell ref="A51:B51"/>
    <mergeCell ref="C9:C11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H168"/>
  <sheetViews>
    <sheetView view="pageBreakPreview" zoomScale="75" zoomScaleSheetLayoutView="75" zoomScalePageLayoutView="0" workbookViewId="0" topLeftCell="A31">
      <selection activeCell="A83" sqref="A83:F83"/>
    </sheetView>
  </sheetViews>
  <sheetFormatPr defaultColWidth="9.00390625" defaultRowHeight="12.75"/>
  <cols>
    <col min="1" max="1" width="8.25390625" style="0" bestFit="1" customWidth="1"/>
    <col min="2" max="2" width="66.375" style="0" customWidth="1"/>
    <col min="3" max="3" width="15.3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customWidth="1"/>
    <col min="8" max="8" width="5.25390625" style="0" customWidth="1"/>
    <col min="9" max="9" width="6.875" style="0" customWidth="1"/>
    <col min="10" max="10" width="3.625" style="0" customWidth="1"/>
    <col min="11" max="12" width="2.375" style="0" customWidth="1"/>
    <col min="13" max="13" width="9.875" style="0" customWidth="1"/>
    <col min="14" max="15" width="8.75390625" style="0" customWidth="1"/>
    <col min="16" max="16" width="9.875" style="0" customWidth="1"/>
    <col min="17" max="17" width="7.75390625" style="0" customWidth="1"/>
    <col min="18" max="18" width="5.875" style="0" customWidth="1"/>
    <col min="19" max="19" width="2.375" style="0" customWidth="1"/>
    <col min="20" max="20" width="2.125" style="0" customWidth="1"/>
    <col min="21" max="21" width="10.00390625" style="0" customWidth="1"/>
    <col min="22" max="35" width="9.125" style="0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45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2565.8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56" t="s">
        <v>714</v>
      </c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56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56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41.25" customHeight="1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3" ht="18.75">
      <c r="A13" s="21" t="s">
        <v>4</v>
      </c>
      <c r="B13" s="20" t="s">
        <v>5</v>
      </c>
      <c r="C13" s="96">
        <v>1.38</v>
      </c>
      <c r="D13" s="90">
        <f aca="true" t="shared" si="0" ref="D13:D18">12*C13*I13</f>
        <v>42489.648</v>
      </c>
      <c r="E13" s="22">
        <f>D13</f>
        <v>42489.648</v>
      </c>
      <c r="F13" s="22">
        <f aca="true" t="shared" si="1" ref="F13:F18">D13</f>
        <v>42489.648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2565.8</v>
      </c>
      <c r="J13">
        <v>6</v>
      </c>
      <c r="K13">
        <v>2</v>
      </c>
      <c r="L13">
        <v>4</v>
      </c>
      <c r="M13" s="7">
        <f aca="true" t="shared" si="4" ref="M13:M18">C13*I13*J13</f>
        <v>21244.824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16164.54</v>
      </c>
      <c r="V13">
        <f aca="true" t="shared" si="7" ref="V13:V18">T13*R13*I13</f>
        <v>16780.332000000002</v>
      </c>
      <c r="W13">
        <f aca="true" t="shared" si="8" ref="W13:W18">SUM(U13:V13)</f>
        <v>32944.872</v>
      </c>
      <c r="AE13" s="49">
        <f>C7</f>
        <v>2565.8</v>
      </c>
      <c r="AF13" s="5" t="e">
        <f>C13+#REF!</f>
        <v>#REF!</v>
      </c>
      <c r="AG13" s="44">
        <v>1.14</v>
      </c>
    </row>
    <row r="14" spans="1:33" ht="16.5" customHeight="1">
      <c r="A14" s="21" t="s">
        <v>6</v>
      </c>
      <c r="B14" s="20" t="s">
        <v>7</v>
      </c>
      <c r="C14" s="96">
        <v>1.75</v>
      </c>
      <c r="D14" s="90">
        <f t="shared" si="0"/>
        <v>53881.8</v>
      </c>
      <c r="E14" s="22">
        <f>D14</f>
        <v>53881.8</v>
      </c>
      <c r="F14" s="22">
        <f t="shared" si="1"/>
        <v>53881.8</v>
      </c>
      <c r="G14" s="23">
        <f t="shared" si="2"/>
        <v>1.8373879641425002</v>
      </c>
      <c r="H14" s="6">
        <f t="shared" si="3"/>
        <v>1.96062740076</v>
      </c>
      <c r="I14" s="8">
        <f>I13</f>
        <v>2565.8</v>
      </c>
      <c r="J14">
        <v>6</v>
      </c>
      <c r="K14">
        <v>2</v>
      </c>
      <c r="L14">
        <v>4</v>
      </c>
      <c r="M14" s="7">
        <f t="shared" si="4"/>
        <v>26940.9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20475.084000000003</v>
      </c>
      <c r="V14">
        <f t="shared" si="7"/>
        <v>21398.772</v>
      </c>
      <c r="W14">
        <f t="shared" si="8"/>
        <v>41873.856</v>
      </c>
      <c r="AE14">
        <f>AE13</f>
        <v>2565.8</v>
      </c>
      <c r="AF14" s="5" t="e">
        <f>C14+#REF!</f>
        <v>#REF!</v>
      </c>
      <c r="AG14" s="44">
        <v>1.46</v>
      </c>
    </row>
    <row r="15" spans="1:33" ht="18.75">
      <c r="A15" s="21" t="s">
        <v>8</v>
      </c>
      <c r="B15" s="20" t="s">
        <v>9</v>
      </c>
      <c r="C15" s="96">
        <v>0</v>
      </c>
      <c r="D15" s="90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2565.8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2001.324</v>
      </c>
      <c r="V15">
        <f t="shared" si="7"/>
        <v>0</v>
      </c>
      <c r="W15">
        <f t="shared" si="8"/>
        <v>2001.324</v>
      </c>
      <c r="AE15">
        <f>AE14</f>
        <v>2565.8</v>
      </c>
      <c r="AF15" s="5" t="e">
        <f>C15+#REF!</f>
        <v>#REF!</v>
      </c>
      <c r="AG15" s="44">
        <v>0</v>
      </c>
    </row>
    <row r="16" spans="1:33" ht="18.75">
      <c r="A16" s="21" t="s">
        <v>16</v>
      </c>
      <c r="B16" s="20" t="s">
        <v>10</v>
      </c>
      <c r="C16" s="96">
        <v>1.09</v>
      </c>
      <c r="D16" s="90">
        <f t="shared" si="0"/>
        <v>33560.664000000004</v>
      </c>
      <c r="E16" s="22">
        <f>D16</f>
        <v>33560.664000000004</v>
      </c>
      <c r="F16" s="22">
        <f t="shared" si="1"/>
        <v>33560.664000000004</v>
      </c>
      <c r="G16" s="23">
        <f t="shared" si="2"/>
        <v>1.1444302176659003</v>
      </c>
      <c r="H16" s="6">
        <f t="shared" si="3"/>
        <v>1.2211907810448</v>
      </c>
      <c r="I16" s="8">
        <f>I15</f>
        <v>2565.8</v>
      </c>
      <c r="J16">
        <v>6</v>
      </c>
      <c r="K16">
        <v>2</v>
      </c>
      <c r="L16">
        <v>4</v>
      </c>
      <c r="M16" s="7">
        <f t="shared" si="4"/>
        <v>16780.332000000002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12161.892000000002</v>
      </c>
      <c r="V16">
        <f t="shared" si="7"/>
        <v>12623.736</v>
      </c>
      <c r="W16">
        <f t="shared" si="8"/>
        <v>24785.628000000004</v>
      </c>
      <c r="AE16">
        <f>AE15</f>
        <v>2565.8</v>
      </c>
      <c r="AF16" s="5" t="e">
        <f>C16+#REF!</f>
        <v>#REF!</v>
      </c>
      <c r="AG16" s="44">
        <v>0.58</v>
      </c>
    </row>
    <row r="17" spans="1:33" ht="18.75">
      <c r="A17" s="21" t="s">
        <v>17</v>
      </c>
      <c r="B17" s="20" t="s">
        <v>14</v>
      </c>
      <c r="C17" s="96"/>
      <c r="D17" s="90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2565.8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19089.552</v>
      </c>
      <c r="V17">
        <f t="shared" si="7"/>
        <v>19089.552</v>
      </c>
      <c r="W17">
        <f t="shared" si="8"/>
        <v>38179.104</v>
      </c>
      <c r="AE17">
        <f>AE16</f>
        <v>2565.8</v>
      </c>
      <c r="AF17" s="5" t="e">
        <f>C17+#REF!</f>
        <v>#REF!</v>
      </c>
      <c r="AG17" s="44">
        <v>1.24</v>
      </c>
    </row>
    <row r="18" spans="1:33" ht="56.25">
      <c r="A18" s="21" t="s">
        <v>18</v>
      </c>
      <c r="B18" s="20" t="s">
        <v>19</v>
      </c>
      <c r="C18" s="96">
        <f>1.99+3.92</f>
        <v>5.91</v>
      </c>
      <c r="D18" s="90">
        <f t="shared" si="0"/>
        <v>181966.53600000002</v>
      </c>
      <c r="E18" s="22">
        <v>186751.35</v>
      </c>
      <c r="F18" s="22">
        <f t="shared" si="1"/>
        <v>181966.53600000002</v>
      </c>
      <c r="G18" s="23">
        <f t="shared" si="2"/>
        <v>6.2051216389041</v>
      </c>
      <c r="H18" s="6">
        <f t="shared" si="3"/>
        <v>6.6213188219951995</v>
      </c>
      <c r="I18" s="8">
        <f>I17</f>
        <v>2565.8</v>
      </c>
      <c r="J18">
        <v>6</v>
      </c>
      <c r="K18">
        <v>2</v>
      </c>
      <c r="L18">
        <v>4</v>
      </c>
      <c r="M18" s="7">
        <f t="shared" si="4"/>
        <v>90983.26800000001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64812.108</v>
      </c>
      <c r="V18">
        <f t="shared" si="7"/>
        <v>71123.976</v>
      </c>
      <c r="W18">
        <f t="shared" si="8"/>
        <v>135936.084</v>
      </c>
      <c r="AE18">
        <f>AE17</f>
        <v>2565.8</v>
      </c>
      <c r="AF18" s="5" t="e">
        <f>C18+#REF!</f>
        <v>#REF!</v>
      </c>
      <c r="AG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7.5" customHeight="1">
      <c r="A20" s="21"/>
      <c r="B20" s="20" t="s">
        <v>189</v>
      </c>
      <c r="C20" s="22"/>
      <c r="D20" s="22"/>
      <c r="E20" s="51">
        <v>10851.62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37.5">
      <c r="A21" s="21"/>
      <c r="B21" s="20" t="s">
        <v>157</v>
      </c>
      <c r="C21" s="22"/>
      <c r="D21" s="22"/>
      <c r="E21" s="51">
        <v>1328.9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64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38.25" customHeight="1">
      <c r="A23" s="21"/>
      <c r="B23" s="20" t="s">
        <v>230</v>
      </c>
      <c r="C23" s="22"/>
      <c r="D23" s="22"/>
      <c r="E23" s="51">
        <v>12217.19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37.5">
      <c r="A24" s="21"/>
      <c r="B24" s="20" t="s">
        <v>207</v>
      </c>
      <c r="C24" s="22"/>
      <c r="D24" s="22"/>
      <c r="E24" s="51">
        <v>3401.33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37.5">
      <c r="A25" s="21"/>
      <c r="B25" s="20" t="s">
        <v>215</v>
      </c>
      <c r="C25" s="22"/>
      <c r="D25" s="22"/>
      <c r="E25" s="51">
        <v>3059.56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65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41.25" customHeight="1">
      <c r="A27" s="21"/>
      <c r="B27" s="20" t="s">
        <v>309</v>
      </c>
      <c r="C27" s="22"/>
      <c r="D27" s="22"/>
      <c r="E27" s="51">
        <v>6254.39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41.25" customHeight="1">
      <c r="A28" s="21"/>
      <c r="B28" s="20" t="s">
        <v>315</v>
      </c>
      <c r="C28" s="22"/>
      <c r="D28" s="22"/>
      <c r="E28" s="51">
        <v>2546.53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43.5" customHeight="1">
      <c r="A29" s="21"/>
      <c r="B29" s="20" t="s">
        <v>333</v>
      </c>
      <c r="C29" s="22"/>
      <c r="D29" s="22"/>
      <c r="E29" s="51">
        <v>545.15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20.25" customHeight="1">
      <c r="A30" s="21"/>
      <c r="B30" s="43" t="s">
        <v>102</v>
      </c>
      <c r="C30" s="22"/>
      <c r="D30" s="22"/>
      <c r="E30" s="51"/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20.25" customHeight="1">
      <c r="A31" s="21"/>
      <c r="B31" s="20" t="s">
        <v>272</v>
      </c>
      <c r="C31" s="22"/>
      <c r="D31" s="22"/>
      <c r="E31" s="51">
        <v>747.48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39.75" customHeight="1">
      <c r="A32" s="21"/>
      <c r="B32" s="20" t="s">
        <v>286</v>
      </c>
      <c r="C32" s="22"/>
      <c r="D32" s="22"/>
      <c r="E32" s="51">
        <v>3135.91</v>
      </c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21.75" customHeight="1">
      <c r="A33" s="21"/>
      <c r="B33" s="43" t="s">
        <v>67</v>
      </c>
      <c r="C33" s="22"/>
      <c r="D33" s="22"/>
      <c r="E33" s="51"/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7" ht="18.75">
      <c r="A34" s="19"/>
      <c r="B34" s="24" t="s">
        <v>385</v>
      </c>
      <c r="C34" s="22"/>
      <c r="D34" s="22"/>
      <c r="E34" s="51">
        <v>1679.77</v>
      </c>
      <c r="F34" s="22"/>
      <c r="G34" s="23"/>
      <c r="H34" s="6"/>
      <c r="I34" s="8"/>
      <c r="M34" s="7"/>
      <c r="N34" s="7"/>
      <c r="O34" s="7"/>
      <c r="P34" s="10"/>
      <c r="Q34" s="5"/>
    </row>
    <row r="35" spans="1:17" ht="37.5">
      <c r="A35" s="19"/>
      <c r="B35" s="24" t="s">
        <v>351</v>
      </c>
      <c r="C35" s="22"/>
      <c r="D35" s="22"/>
      <c r="E35" s="51">
        <v>2339.16</v>
      </c>
      <c r="F35" s="22"/>
      <c r="G35" s="23"/>
      <c r="H35" s="6"/>
      <c r="I35" s="8"/>
      <c r="M35" s="7"/>
      <c r="N35" s="7"/>
      <c r="O35" s="7"/>
      <c r="P35" s="10"/>
      <c r="Q35" s="5"/>
    </row>
    <row r="36" spans="1:17" ht="18.75">
      <c r="A36" s="19"/>
      <c r="B36" s="44" t="s">
        <v>104</v>
      </c>
      <c r="C36" s="22"/>
      <c r="D36" s="22"/>
      <c r="E36" s="51"/>
      <c r="F36" s="22"/>
      <c r="G36" s="23"/>
      <c r="H36" s="6"/>
      <c r="I36" s="8"/>
      <c r="M36" s="7"/>
      <c r="N36" s="7"/>
      <c r="O36" s="7"/>
      <c r="P36" s="10"/>
      <c r="Q36" s="5"/>
    </row>
    <row r="37" spans="1:17" ht="56.25">
      <c r="A37" s="19"/>
      <c r="B37" s="44" t="s">
        <v>391</v>
      </c>
      <c r="C37" s="22"/>
      <c r="D37" s="22"/>
      <c r="E37" s="51">
        <v>6921.9</v>
      </c>
      <c r="F37" s="22"/>
      <c r="G37" s="23"/>
      <c r="H37" s="6"/>
      <c r="I37" s="8"/>
      <c r="M37" s="7"/>
      <c r="N37" s="7"/>
      <c r="O37" s="7"/>
      <c r="P37" s="10"/>
      <c r="Q37" s="5"/>
    </row>
    <row r="38" spans="1:17" ht="37.5">
      <c r="A38" s="19"/>
      <c r="B38" s="44" t="s">
        <v>424</v>
      </c>
      <c r="C38" s="22"/>
      <c r="D38" s="22"/>
      <c r="E38" s="51">
        <v>429.3</v>
      </c>
      <c r="F38" s="22"/>
      <c r="G38" s="23"/>
      <c r="H38" s="6"/>
      <c r="I38" s="8"/>
      <c r="M38" s="7"/>
      <c r="N38" s="7"/>
      <c r="O38" s="7"/>
      <c r="P38" s="10"/>
      <c r="Q38" s="5"/>
    </row>
    <row r="39" spans="1:23" ht="18.75">
      <c r="A39" s="21"/>
      <c r="B39" s="43" t="s">
        <v>69</v>
      </c>
      <c r="C39" s="22"/>
      <c r="D39" s="22"/>
      <c r="E39" s="51"/>
      <c r="F39" s="22"/>
      <c r="G39" s="23"/>
      <c r="H39" s="6"/>
      <c r="I39" s="8"/>
      <c r="J39">
        <v>6</v>
      </c>
      <c r="K39">
        <v>2</v>
      </c>
      <c r="L39">
        <v>4</v>
      </c>
      <c r="M39" s="7">
        <f>C39*I39*J39</f>
        <v>0</v>
      </c>
      <c r="N39" s="7" t="e">
        <f>I39*#REF!*K39</f>
        <v>#REF!</v>
      </c>
      <c r="O39" s="7" t="e">
        <f>#REF!*I39*L39</f>
        <v>#REF!</v>
      </c>
      <c r="P39" s="10"/>
      <c r="Q39" s="5"/>
      <c r="U39">
        <f>I39*Q39*T39</f>
        <v>0</v>
      </c>
      <c r="V39">
        <f>T39*R39*I39</f>
        <v>0</v>
      </c>
      <c r="W39">
        <f>SUM(U39:V39)</f>
        <v>0</v>
      </c>
    </row>
    <row r="40" spans="1:17" ht="58.5" customHeight="1">
      <c r="A40" s="21"/>
      <c r="B40" s="20" t="s">
        <v>446</v>
      </c>
      <c r="C40" s="22"/>
      <c r="D40" s="22"/>
      <c r="E40" s="51">
        <v>72606.69</v>
      </c>
      <c r="F40" s="22"/>
      <c r="G40" s="23"/>
      <c r="H40" s="6"/>
      <c r="I40" s="8"/>
      <c r="M40" s="7"/>
      <c r="N40" s="7"/>
      <c r="O40" s="7"/>
      <c r="P40" s="10"/>
      <c r="Q40" s="5"/>
    </row>
    <row r="41" spans="1:17" ht="56.25">
      <c r="A41" s="21"/>
      <c r="B41" s="20" t="s">
        <v>430</v>
      </c>
      <c r="C41" s="22"/>
      <c r="D41" s="22"/>
      <c r="E41" s="51">
        <v>4235.64</v>
      </c>
      <c r="F41" s="22"/>
      <c r="G41" s="23"/>
      <c r="H41" s="6"/>
      <c r="I41" s="8"/>
      <c r="M41" s="7"/>
      <c r="N41" s="7"/>
      <c r="O41" s="7"/>
      <c r="P41" s="10"/>
      <c r="Q41" s="5"/>
    </row>
    <row r="42" spans="1:17" ht="18.75">
      <c r="A42" s="21"/>
      <c r="B42" s="20" t="s">
        <v>469</v>
      </c>
      <c r="C42" s="22"/>
      <c r="D42" s="22"/>
      <c r="E42" s="51">
        <v>4025.25</v>
      </c>
      <c r="F42" s="22"/>
      <c r="G42" s="23"/>
      <c r="H42" s="6"/>
      <c r="I42" s="8"/>
      <c r="M42" s="7"/>
      <c r="N42" s="7"/>
      <c r="O42" s="7"/>
      <c r="P42" s="10"/>
      <c r="Q42" s="5"/>
    </row>
    <row r="43" spans="1:17" ht="18.75">
      <c r="A43" s="21"/>
      <c r="B43" s="43" t="s">
        <v>81</v>
      </c>
      <c r="C43" s="22"/>
      <c r="D43" s="22"/>
      <c r="E43" s="51"/>
      <c r="F43" s="22"/>
      <c r="G43" s="23"/>
      <c r="H43" s="6"/>
      <c r="I43" s="8"/>
      <c r="M43" s="7"/>
      <c r="N43" s="7"/>
      <c r="O43" s="7"/>
      <c r="P43" s="10"/>
      <c r="Q43" s="5"/>
    </row>
    <row r="44" spans="1:17" ht="37.5">
      <c r="A44" s="21"/>
      <c r="B44" s="35" t="s">
        <v>495</v>
      </c>
      <c r="C44" s="22"/>
      <c r="D44" s="22"/>
      <c r="E44" s="51">
        <v>3599.15</v>
      </c>
      <c r="F44" s="22"/>
      <c r="G44" s="23"/>
      <c r="H44" s="6"/>
      <c r="I44" s="8"/>
      <c r="M44" s="7"/>
      <c r="N44" s="7"/>
      <c r="O44" s="7"/>
      <c r="P44" s="10"/>
      <c r="Q44" s="5"/>
    </row>
    <row r="45" spans="1:17" ht="23.25" customHeight="1">
      <c r="A45" s="21"/>
      <c r="B45" s="20" t="s">
        <v>490</v>
      </c>
      <c r="C45" s="22"/>
      <c r="D45" s="22"/>
      <c r="E45" s="51">
        <v>893.96</v>
      </c>
      <c r="F45" s="22"/>
      <c r="G45" s="23"/>
      <c r="H45" s="6"/>
      <c r="I45" s="8"/>
      <c r="M45" s="7"/>
      <c r="N45" s="7"/>
      <c r="O45" s="7"/>
      <c r="P45" s="10"/>
      <c r="Q45" s="5"/>
    </row>
    <row r="46" spans="1:17" ht="18.75">
      <c r="A46" s="21"/>
      <c r="B46" s="43" t="s">
        <v>82</v>
      </c>
      <c r="C46" s="22"/>
      <c r="D46" s="22"/>
      <c r="E46" s="51"/>
      <c r="F46" s="22"/>
      <c r="G46" s="23"/>
      <c r="H46" s="6"/>
      <c r="I46" s="8"/>
      <c r="M46" s="7"/>
      <c r="N46" s="7"/>
      <c r="O46" s="7"/>
      <c r="P46" s="10"/>
      <c r="Q46" s="5"/>
    </row>
    <row r="47" spans="1:17" ht="59.25" customHeight="1">
      <c r="A47" s="21"/>
      <c r="B47" s="20" t="s">
        <v>552</v>
      </c>
      <c r="C47" s="22"/>
      <c r="D47" s="22"/>
      <c r="E47" s="51">
        <v>6316.36</v>
      </c>
      <c r="F47" s="22"/>
      <c r="G47" s="23"/>
      <c r="H47" s="6"/>
      <c r="I47" s="8"/>
      <c r="M47" s="7"/>
      <c r="N47" s="7"/>
      <c r="O47" s="7"/>
      <c r="P47" s="10"/>
      <c r="Q47" s="5"/>
    </row>
    <row r="48" spans="1:17" ht="18.75">
      <c r="A48" s="21"/>
      <c r="B48" s="20" t="s">
        <v>436</v>
      </c>
      <c r="C48" s="22"/>
      <c r="D48" s="22"/>
      <c r="E48" s="51">
        <v>270.35</v>
      </c>
      <c r="F48" s="22"/>
      <c r="G48" s="23"/>
      <c r="H48" s="6"/>
      <c r="I48" s="8"/>
      <c r="M48" s="7"/>
      <c r="N48" s="7"/>
      <c r="O48" s="7"/>
      <c r="P48" s="10"/>
      <c r="Q48" s="5"/>
    </row>
    <row r="49" spans="1:17" ht="18.75">
      <c r="A49" s="21"/>
      <c r="B49" s="43" t="s">
        <v>83</v>
      </c>
      <c r="C49" s="22"/>
      <c r="D49" s="22"/>
      <c r="E49" s="51"/>
      <c r="F49" s="22"/>
      <c r="G49" s="23"/>
      <c r="H49" s="6"/>
      <c r="I49" s="8"/>
      <c r="M49" s="7"/>
      <c r="N49" s="7"/>
      <c r="O49" s="7"/>
      <c r="P49" s="10"/>
      <c r="Q49" s="5"/>
    </row>
    <row r="50" spans="1:17" ht="37.5">
      <c r="A50" s="21"/>
      <c r="B50" s="20" t="s">
        <v>586</v>
      </c>
      <c r="C50" s="22"/>
      <c r="D50" s="22"/>
      <c r="E50" s="51">
        <v>1494.96</v>
      </c>
      <c r="F50" s="22"/>
      <c r="G50" s="23"/>
      <c r="H50" s="6"/>
      <c r="I50" s="8"/>
      <c r="M50" s="7"/>
      <c r="N50" s="7"/>
      <c r="O50" s="7"/>
      <c r="P50" s="10"/>
      <c r="Q50" s="5"/>
    </row>
    <row r="51" spans="1:17" ht="18.75">
      <c r="A51" s="21"/>
      <c r="B51" s="20" t="s">
        <v>569</v>
      </c>
      <c r="C51" s="22"/>
      <c r="D51" s="22"/>
      <c r="E51" s="51">
        <v>8206.08</v>
      </c>
      <c r="F51" s="22"/>
      <c r="G51" s="23"/>
      <c r="H51" s="6"/>
      <c r="I51" s="8"/>
      <c r="M51" s="7"/>
      <c r="N51" s="7"/>
      <c r="O51" s="7"/>
      <c r="P51" s="10"/>
      <c r="Q51" s="5"/>
    </row>
    <row r="52" spans="1:17" ht="18.75">
      <c r="A52" s="21"/>
      <c r="B52" s="20" t="s">
        <v>583</v>
      </c>
      <c r="C52" s="22"/>
      <c r="D52" s="22"/>
      <c r="E52" s="51">
        <v>771.21</v>
      </c>
      <c r="F52" s="22"/>
      <c r="G52" s="23"/>
      <c r="H52" s="6"/>
      <c r="I52" s="8"/>
      <c r="M52" s="7"/>
      <c r="N52" s="7"/>
      <c r="O52" s="7"/>
      <c r="P52" s="10"/>
      <c r="Q52" s="5"/>
    </row>
    <row r="53" spans="1:17" ht="18.75">
      <c r="A53" s="21"/>
      <c r="B53" s="43" t="s">
        <v>84</v>
      </c>
      <c r="C53" s="22"/>
      <c r="D53" s="22"/>
      <c r="E53" s="51"/>
      <c r="F53" s="22"/>
      <c r="G53" s="23"/>
      <c r="H53" s="6"/>
      <c r="I53" s="8"/>
      <c r="M53" s="7"/>
      <c r="N53" s="7"/>
      <c r="O53" s="7"/>
      <c r="P53" s="10"/>
      <c r="Q53" s="5"/>
    </row>
    <row r="54" spans="1:17" ht="40.5" customHeight="1">
      <c r="A54" s="21"/>
      <c r="B54" s="20" t="s">
        <v>658</v>
      </c>
      <c r="C54" s="22"/>
      <c r="D54" s="22"/>
      <c r="E54" s="51">
        <v>20663.45</v>
      </c>
      <c r="F54" s="22"/>
      <c r="G54" s="23"/>
      <c r="H54" s="6"/>
      <c r="I54" s="8"/>
      <c r="M54" s="7"/>
      <c r="N54" s="7"/>
      <c r="O54" s="7"/>
      <c r="P54" s="10"/>
      <c r="Q54" s="5"/>
    </row>
    <row r="55" spans="1:17" ht="18.75">
      <c r="A55" s="21"/>
      <c r="B55" s="20" t="s">
        <v>659</v>
      </c>
      <c r="C55" s="22"/>
      <c r="D55" s="22"/>
      <c r="E55" s="51">
        <v>1690.64</v>
      </c>
      <c r="F55" s="22"/>
      <c r="G55" s="23"/>
      <c r="H55" s="6"/>
      <c r="I55" s="8"/>
      <c r="M55" s="7"/>
      <c r="N55" s="7"/>
      <c r="O55" s="7"/>
      <c r="P55" s="10"/>
      <c r="Q55" s="5"/>
    </row>
    <row r="56" spans="1:17" ht="18.75">
      <c r="A56" s="21"/>
      <c r="B56" s="20" t="s">
        <v>642</v>
      </c>
      <c r="C56" s="22"/>
      <c r="D56" s="22"/>
      <c r="E56" s="51">
        <v>158.45</v>
      </c>
      <c r="F56" s="22"/>
      <c r="G56" s="23"/>
      <c r="H56" s="6"/>
      <c r="I56" s="8"/>
      <c r="M56" s="7"/>
      <c r="N56" s="7"/>
      <c r="O56" s="7"/>
      <c r="P56" s="10"/>
      <c r="Q56" s="5"/>
    </row>
    <row r="57" spans="1:17" ht="18.75">
      <c r="A57" s="21"/>
      <c r="B57" s="43" t="s">
        <v>85</v>
      </c>
      <c r="C57" s="22"/>
      <c r="D57" s="22"/>
      <c r="E57" s="51"/>
      <c r="F57" s="22"/>
      <c r="G57" s="23"/>
      <c r="H57" s="6"/>
      <c r="I57" s="8"/>
      <c r="M57" s="7"/>
      <c r="N57" s="7"/>
      <c r="O57" s="7"/>
      <c r="P57" s="10"/>
      <c r="Q57" s="5"/>
    </row>
    <row r="58" spans="1:17" ht="38.25" customHeight="1">
      <c r="A58" s="21"/>
      <c r="B58" s="20" t="s">
        <v>699</v>
      </c>
      <c r="C58" s="22"/>
      <c r="D58" s="22"/>
      <c r="E58" s="51">
        <v>5815.82</v>
      </c>
      <c r="F58" s="22"/>
      <c r="G58" s="23"/>
      <c r="H58" s="6"/>
      <c r="I58" s="8"/>
      <c r="M58" s="7"/>
      <c r="N58" s="7"/>
      <c r="O58" s="7"/>
      <c r="P58" s="10"/>
      <c r="Q58" s="5"/>
    </row>
    <row r="59" spans="1:17" ht="18.75" customHeight="1" hidden="1">
      <c r="A59" s="21"/>
      <c r="B59" s="20"/>
      <c r="C59" s="22"/>
      <c r="D59" s="22"/>
      <c r="E59" s="22"/>
      <c r="F59" s="22"/>
      <c r="G59" s="23"/>
      <c r="H59" s="6"/>
      <c r="I59" s="8"/>
      <c r="M59" s="7"/>
      <c r="N59" s="7"/>
      <c r="O59" s="7"/>
      <c r="P59" s="10"/>
      <c r="Q59" s="5"/>
    </row>
    <row r="60" spans="1:17" ht="18.75" hidden="1">
      <c r="A60" s="21"/>
      <c r="B60" s="20"/>
      <c r="C60" s="22"/>
      <c r="D60" s="22"/>
      <c r="E60" s="22"/>
      <c r="F60" s="22"/>
      <c r="G60" s="23"/>
      <c r="H60" s="6"/>
      <c r="I60" s="8"/>
      <c r="M60" s="7"/>
      <c r="N60" s="7"/>
      <c r="O60" s="7"/>
      <c r="P60" s="10"/>
      <c r="Q60" s="5"/>
    </row>
    <row r="61" spans="1:17" ht="18.75" hidden="1">
      <c r="A61" s="21"/>
      <c r="B61" s="20"/>
      <c r="C61" s="22"/>
      <c r="D61" s="22"/>
      <c r="E61" s="22"/>
      <c r="F61" s="22"/>
      <c r="G61" s="23"/>
      <c r="H61" s="6"/>
      <c r="I61" s="8"/>
      <c r="M61" s="7"/>
      <c r="N61" s="7"/>
      <c r="O61" s="7"/>
      <c r="P61" s="10"/>
      <c r="Q61" s="5"/>
    </row>
    <row r="62" spans="1:17" ht="18.75" hidden="1">
      <c r="A62" s="21"/>
      <c r="B62" s="20"/>
      <c r="C62" s="22"/>
      <c r="D62" s="22"/>
      <c r="E62" s="22"/>
      <c r="F62" s="22"/>
      <c r="G62" s="23"/>
      <c r="H62" s="6"/>
      <c r="I62" s="8"/>
      <c r="M62" s="7"/>
      <c r="N62" s="7"/>
      <c r="O62" s="7"/>
      <c r="P62" s="10"/>
      <c r="Q62" s="5"/>
    </row>
    <row r="63" spans="1:17" ht="18.75" hidden="1">
      <c r="A63" s="21"/>
      <c r="B63" s="20"/>
      <c r="C63" s="22"/>
      <c r="D63" s="22"/>
      <c r="E63" s="22"/>
      <c r="F63" s="22"/>
      <c r="G63" s="23"/>
      <c r="H63" s="6"/>
      <c r="I63" s="8"/>
      <c r="M63" s="7"/>
      <c r="N63" s="7"/>
      <c r="O63" s="7"/>
      <c r="P63" s="10"/>
      <c r="Q63" s="5"/>
    </row>
    <row r="64" spans="1:17" ht="18.75" hidden="1">
      <c r="A64" s="21"/>
      <c r="B64" s="20"/>
      <c r="C64" s="22"/>
      <c r="D64" s="22"/>
      <c r="E64" s="22"/>
      <c r="F64" s="22"/>
      <c r="G64" s="23"/>
      <c r="H64" s="6"/>
      <c r="I64" s="8"/>
      <c r="M64" s="7"/>
      <c r="N64" s="7"/>
      <c r="O64" s="7"/>
      <c r="P64" s="10"/>
      <c r="Q64" s="5"/>
    </row>
    <row r="65" spans="1:17" ht="18.75" hidden="1">
      <c r="A65" s="21"/>
      <c r="B65" s="20"/>
      <c r="C65" s="22"/>
      <c r="D65" s="22"/>
      <c r="E65" s="22"/>
      <c r="F65" s="22"/>
      <c r="G65" s="23"/>
      <c r="H65" s="6"/>
      <c r="I65" s="8"/>
      <c r="M65" s="7"/>
      <c r="N65" s="7"/>
      <c r="O65" s="7"/>
      <c r="P65" s="10"/>
      <c r="Q65" s="5"/>
    </row>
    <row r="66" spans="1:17" ht="18.75" hidden="1">
      <c r="A66" s="21"/>
      <c r="B66" s="20"/>
      <c r="C66" s="22"/>
      <c r="D66" s="22"/>
      <c r="E66" s="22"/>
      <c r="F66" s="22"/>
      <c r="G66" s="23"/>
      <c r="H66" s="6"/>
      <c r="I66" s="8"/>
      <c r="M66" s="7"/>
      <c r="N66" s="7"/>
      <c r="O66" s="7"/>
      <c r="P66" s="10"/>
      <c r="Q66" s="5"/>
    </row>
    <row r="67" spans="1:17" ht="18.75" hidden="1">
      <c r="A67" s="21"/>
      <c r="B67" s="20"/>
      <c r="C67" s="22"/>
      <c r="D67" s="22"/>
      <c r="E67" s="22"/>
      <c r="F67" s="22"/>
      <c r="G67" s="23"/>
      <c r="H67" s="6"/>
      <c r="I67" s="8"/>
      <c r="M67" s="7"/>
      <c r="N67" s="7"/>
      <c r="O67" s="7"/>
      <c r="P67" s="10"/>
      <c r="Q67" s="5"/>
    </row>
    <row r="68" spans="1:17" ht="18.75" hidden="1">
      <c r="A68" s="21"/>
      <c r="B68" s="20"/>
      <c r="C68" s="22"/>
      <c r="D68" s="22"/>
      <c r="E68" s="22"/>
      <c r="F68" s="22"/>
      <c r="G68" s="23"/>
      <c r="H68" s="6"/>
      <c r="I68" s="8"/>
      <c r="M68" s="7"/>
      <c r="N68" s="7"/>
      <c r="O68" s="7"/>
      <c r="P68" s="10"/>
      <c r="Q68" s="5"/>
    </row>
    <row r="69" spans="1:17" ht="18.75" hidden="1">
      <c r="A69" s="21"/>
      <c r="B69" s="20"/>
      <c r="C69" s="22"/>
      <c r="D69" s="22"/>
      <c r="E69" s="22"/>
      <c r="F69" s="22"/>
      <c r="G69" s="23"/>
      <c r="H69" s="6"/>
      <c r="I69" s="8"/>
      <c r="M69" s="7"/>
      <c r="N69" s="7"/>
      <c r="O69" s="7"/>
      <c r="P69" s="10"/>
      <c r="Q69" s="5"/>
    </row>
    <row r="70" spans="1:17" ht="18.75" hidden="1">
      <c r="A70" s="21"/>
      <c r="B70" s="20"/>
      <c r="C70" s="22"/>
      <c r="D70" s="22"/>
      <c r="E70" s="22"/>
      <c r="F70" s="22"/>
      <c r="G70" s="23"/>
      <c r="H70" s="6"/>
      <c r="I70" s="8"/>
      <c r="M70" s="7"/>
      <c r="N70" s="7"/>
      <c r="O70" s="7"/>
      <c r="P70" s="10"/>
      <c r="Q70" s="5"/>
    </row>
    <row r="71" spans="1:17" ht="18.75" hidden="1">
      <c r="A71" s="21"/>
      <c r="B71" s="20"/>
      <c r="C71" s="22"/>
      <c r="D71" s="22"/>
      <c r="E71" s="22"/>
      <c r="F71" s="22"/>
      <c r="G71" s="23"/>
      <c r="H71" s="6"/>
      <c r="I71" s="8"/>
      <c r="M71" s="7"/>
      <c r="N71" s="7"/>
      <c r="O71" s="7"/>
      <c r="P71" s="10"/>
      <c r="Q71" s="5"/>
    </row>
    <row r="72" spans="1:17" ht="18.75" hidden="1">
      <c r="A72" s="21"/>
      <c r="B72" s="20"/>
      <c r="C72" s="22"/>
      <c r="D72" s="22"/>
      <c r="E72" s="22"/>
      <c r="F72" s="22"/>
      <c r="G72" s="23"/>
      <c r="H72" s="6"/>
      <c r="I72" s="8"/>
      <c r="M72" s="7"/>
      <c r="N72" s="7"/>
      <c r="O72" s="7"/>
      <c r="P72" s="10"/>
      <c r="Q72" s="5"/>
    </row>
    <row r="73" spans="1:17" ht="18.75" hidden="1">
      <c r="A73" s="21"/>
      <c r="B73" s="20"/>
      <c r="C73" s="22"/>
      <c r="D73" s="22"/>
      <c r="E73" s="22"/>
      <c r="F73" s="22"/>
      <c r="G73" s="23"/>
      <c r="H73" s="6"/>
      <c r="I73" s="8"/>
      <c r="M73" s="7"/>
      <c r="N73" s="7"/>
      <c r="O73" s="7"/>
      <c r="P73" s="10"/>
      <c r="Q73" s="5"/>
    </row>
    <row r="74" spans="1:17" ht="18.75" customHeight="1" hidden="1">
      <c r="A74" s="21"/>
      <c r="B74" s="20"/>
      <c r="C74" s="22"/>
      <c r="D74" s="22"/>
      <c r="E74" s="22"/>
      <c r="F74" s="22"/>
      <c r="G74" s="23"/>
      <c r="H74" s="6"/>
      <c r="I74" s="8"/>
      <c r="M74" s="7"/>
      <c r="N74" s="7"/>
      <c r="O74" s="7"/>
      <c r="P74" s="10"/>
      <c r="Q74" s="5"/>
    </row>
    <row r="75" spans="1:17" ht="36" customHeight="1">
      <c r="A75" s="21"/>
      <c r="B75" s="20" t="s">
        <v>676</v>
      </c>
      <c r="C75" s="22"/>
      <c r="D75" s="22"/>
      <c r="E75" s="22">
        <v>545.15</v>
      </c>
      <c r="F75" s="22"/>
      <c r="G75" s="23"/>
      <c r="H75" s="6"/>
      <c r="I75" s="8"/>
      <c r="M75" s="7"/>
      <c r="N75" s="7"/>
      <c r="O75" s="7"/>
      <c r="P75" s="10"/>
      <c r="Q75" s="5"/>
    </row>
    <row r="76" spans="1:23" ht="18.75">
      <c r="A76" s="18"/>
      <c r="B76" s="20" t="s">
        <v>11</v>
      </c>
      <c r="C76" s="19">
        <f>SUM(C13:C39)</f>
        <v>10.129999999999999</v>
      </c>
      <c r="D76" s="22">
        <f>SUM(D13:D60)</f>
        <v>311898.64800000004</v>
      </c>
      <c r="E76" s="22">
        <f>E13+E14+E16+E18</f>
        <v>316683.462</v>
      </c>
      <c r="F76" s="22">
        <f>SUM(F13:F60)</f>
        <v>311898.64800000004</v>
      </c>
      <c r="G76" s="23">
        <f>1.04993597951*C76</f>
        <v>10.635851472436299</v>
      </c>
      <c r="H76" s="6">
        <f>1.12035851472*C76</f>
        <v>11.349231754113598</v>
      </c>
      <c r="I76" s="8">
        <f>I18</f>
        <v>2565.8</v>
      </c>
      <c r="M76" s="7"/>
      <c r="P76" s="10"/>
      <c r="Q76" s="5">
        <f>SUM(Q13:Q39)</f>
        <v>8.75</v>
      </c>
      <c r="R76" s="5">
        <f>SUM(R13:R39)</f>
        <v>9.16</v>
      </c>
      <c r="S76" s="5"/>
      <c r="T76" s="5"/>
      <c r="U76" s="5">
        <f>SUM(U13:U39)</f>
        <v>134704.5</v>
      </c>
      <c r="V76" s="5">
        <f>SUM(V13:V39)</f>
        <v>141016.36800000002</v>
      </c>
      <c r="W76" s="5">
        <f>SUM(W13:W39)</f>
        <v>275720.868</v>
      </c>
    </row>
    <row r="77" spans="1:23" ht="18.75" hidden="1">
      <c r="A77" s="18"/>
      <c r="B77" s="20" t="s">
        <v>134</v>
      </c>
      <c r="C77" s="43"/>
      <c r="D77" s="96">
        <v>-2075.17</v>
      </c>
      <c r="E77" s="97">
        <f>D77</f>
        <v>-2075.17</v>
      </c>
      <c r="F77" s="44"/>
      <c r="G77" s="109"/>
      <c r="H77" s="73"/>
      <c r="I77" s="8"/>
      <c r="M77" s="7"/>
      <c r="P77" s="10"/>
      <c r="Q77" s="5"/>
      <c r="R77" s="5"/>
      <c r="S77" s="5"/>
      <c r="T77" s="5"/>
      <c r="U77" s="5"/>
      <c r="V77" s="5"/>
      <c r="W77" s="5"/>
    </row>
    <row r="78" spans="1:23" ht="37.5" hidden="1">
      <c r="A78" s="18"/>
      <c r="B78" s="20" t="s">
        <v>135</v>
      </c>
      <c r="C78" s="43"/>
      <c r="D78" s="44">
        <f>D76+D77</f>
        <v>309823.47800000006</v>
      </c>
      <c r="E78" s="44">
        <f>E76+E77</f>
        <v>314608.292</v>
      </c>
      <c r="F78" s="44">
        <f>F76+F77</f>
        <v>311898.64800000004</v>
      </c>
      <c r="G78" s="109"/>
      <c r="H78" s="73"/>
      <c r="I78" s="8"/>
      <c r="M78" s="7"/>
      <c r="P78" s="10"/>
      <c r="Q78" s="5"/>
      <c r="R78" s="5"/>
      <c r="S78" s="5"/>
      <c r="T78" s="5"/>
      <c r="U78" s="5"/>
      <c r="V78" s="5"/>
      <c r="W78" s="5"/>
    </row>
    <row r="79" spans="1:34" ht="19.5" customHeight="1" hidden="1">
      <c r="A79" s="18">
        <v>5</v>
      </c>
      <c r="B79" s="25" t="s">
        <v>22</v>
      </c>
      <c r="C79" s="50">
        <v>1.85</v>
      </c>
      <c r="D79" s="22">
        <f>AE79*6*AG79</f>
        <v>52804.164000000004</v>
      </c>
      <c r="E79" s="51">
        <f>D79</f>
        <v>52804.164000000004</v>
      </c>
      <c r="F79" s="22">
        <f>AH79*12*AE79</f>
        <v>58192.344000000005</v>
      </c>
      <c r="G79" s="49" t="e">
        <f>#REF!</f>
        <v>#REF!</v>
      </c>
      <c r="H79" s="5" t="e">
        <f>C79+#REF!</f>
        <v>#REF!</v>
      </c>
      <c r="I79" s="44">
        <v>3.43</v>
      </c>
      <c r="J79">
        <v>10</v>
      </c>
      <c r="K79">
        <v>2</v>
      </c>
      <c r="M79" s="7">
        <f>C79*I79*J79</f>
        <v>63.455000000000005</v>
      </c>
      <c r="N79" s="7" t="e">
        <f>#REF!*I79*K79</f>
        <v>#REF!</v>
      </c>
      <c r="O79" s="7" t="e">
        <f>SUM(M79:N79)</f>
        <v>#REF!</v>
      </c>
      <c r="P79" s="9"/>
      <c r="Q79" s="5">
        <v>1.47</v>
      </c>
      <c r="R79">
        <v>1.58</v>
      </c>
      <c r="S79">
        <v>6</v>
      </c>
      <c r="T79">
        <v>6</v>
      </c>
      <c r="U79">
        <f>Q79*I79*S79</f>
        <v>30.2526</v>
      </c>
      <c r="V79">
        <f>R79*T79*I79</f>
        <v>32.516400000000004</v>
      </c>
      <c r="W79">
        <f>SUM(U79:V79)</f>
        <v>62.769000000000005</v>
      </c>
      <c r="AB79" t="e">
        <f>#REF!</f>
        <v>#REF!</v>
      </c>
      <c r="AC79" s="49" t="e">
        <f>#REF!</f>
        <v>#REF!</v>
      </c>
      <c r="AD79" s="49">
        <v>3.05</v>
      </c>
      <c r="AE79">
        <f>AE18</f>
        <v>2565.8</v>
      </c>
      <c r="AF79">
        <f>AF56</f>
        <v>0</v>
      </c>
      <c r="AG79">
        <v>3.43</v>
      </c>
      <c r="AH79">
        <v>1.89</v>
      </c>
    </row>
    <row r="80" spans="1:16" ht="18.75">
      <c r="A80" s="16"/>
      <c r="B80" s="26"/>
      <c r="C80" s="16"/>
      <c r="D80" s="16"/>
      <c r="E80" s="16"/>
      <c r="F80" s="16"/>
      <c r="G80" s="16"/>
      <c r="P80" s="10"/>
    </row>
    <row r="81" spans="1:16" ht="18.75">
      <c r="A81" s="153" t="s">
        <v>137</v>
      </c>
      <c r="B81" s="153"/>
      <c r="C81" s="140">
        <v>407927.22</v>
      </c>
      <c r="D81" s="74"/>
      <c r="E81" s="74" t="s">
        <v>13</v>
      </c>
      <c r="F81" s="75"/>
      <c r="G81" s="16"/>
      <c r="P81" s="10"/>
    </row>
    <row r="82" spans="1:16" ht="18.75">
      <c r="A82" s="153" t="s">
        <v>715</v>
      </c>
      <c r="B82" s="153"/>
      <c r="C82" s="140">
        <v>355665.54</v>
      </c>
      <c r="D82" s="74"/>
      <c r="E82" s="74" t="s">
        <v>13</v>
      </c>
      <c r="F82" s="75"/>
      <c r="G82" s="16"/>
      <c r="P82" s="10"/>
    </row>
    <row r="83" spans="1:7" ht="18.75">
      <c r="A83" s="148" t="s">
        <v>12</v>
      </c>
      <c r="B83" s="148"/>
      <c r="C83" s="148"/>
      <c r="D83" s="148"/>
      <c r="E83" s="148"/>
      <c r="F83" s="148"/>
      <c r="G83" s="16"/>
    </row>
    <row r="84" spans="1:7" ht="18.75" customHeight="1" hidden="1">
      <c r="A84" s="149" t="s">
        <v>26</v>
      </c>
      <c r="B84" s="149"/>
      <c r="C84" s="11" t="e">
        <f>C81-#REF!</f>
        <v>#REF!</v>
      </c>
      <c r="D84" s="16"/>
      <c r="E84" s="16"/>
      <c r="F84" s="16"/>
      <c r="G84" s="16"/>
    </row>
    <row r="85" spans="1:7" ht="18.75" customHeight="1" hidden="1">
      <c r="A85" s="149" t="s">
        <v>28</v>
      </c>
      <c r="B85" s="149"/>
      <c r="C85" s="48">
        <f>D76-E76</f>
        <v>-4784.813999999955</v>
      </c>
      <c r="D85" s="32"/>
      <c r="E85" s="32"/>
      <c r="F85" s="32"/>
      <c r="G85" s="16"/>
    </row>
    <row r="86" spans="1:7" ht="18.75">
      <c r="A86" s="14"/>
      <c r="B86" s="16"/>
      <c r="C86" s="16"/>
      <c r="D86" s="16"/>
      <c r="E86" s="16"/>
      <c r="F86" s="16"/>
      <c r="G86" s="16"/>
    </row>
    <row r="87" spans="1:7" ht="12.75">
      <c r="A87" s="32"/>
      <c r="B87" s="33"/>
      <c r="C87" s="33"/>
      <c r="D87" s="33"/>
      <c r="E87" s="33"/>
      <c r="F87" s="33"/>
      <c r="G87" s="33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  <row r="156" spans="1:7" ht="12.75">
      <c r="A156" s="32"/>
      <c r="B156" s="32"/>
      <c r="C156" s="32"/>
      <c r="D156" s="32"/>
      <c r="E156" s="32"/>
      <c r="F156" s="32"/>
      <c r="G156" s="32"/>
    </row>
    <row r="157" spans="1:7" ht="12.75">
      <c r="A157" s="32"/>
      <c r="B157" s="32"/>
      <c r="C157" s="32"/>
      <c r="D157" s="32"/>
      <c r="E157" s="32"/>
      <c r="F157" s="32"/>
      <c r="G157" s="32"/>
    </row>
    <row r="158" spans="1:7" ht="12.75">
      <c r="A158" s="32"/>
      <c r="B158" s="32"/>
      <c r="C158" s="32"/>
      <c r="D158" s="32"/>
      <c r="E158" s="32"/>
      <c r="F158" s="32"/>
      <c r="G158" s="32"/>
    </row>
    <row r="159" spans="1:7" ht="12.75">
      <c r="A159" s="32"/>
      <c r="B159" s="32"/>
      <c r="C159" s="32"/>
      <c r="D159" s="32"/>
      <c r="E159" s="32"/>
      <c r="F159" s="32"/>
      <c r="G159" s="32"/>
    </row>
    <row r="160" spans="1:7" ht="12.75">
      <c r="A160" s="32"/>
      <c r="B160" s="32"/>
      <c r="C160" s="32"/>
      <c r="D160" s="32"/>
      <c r="E160" s="32"/>
      <c r="F160" s="32"/>
      <c r="G160" s="32"/>
    </row>
    <row r="161" spans="1:7" ht="12.75">
      <c r="A161" s="32"/>
      <c r="B161" s="32"/>
      <c r="C161" s="32"/>
      <c r="D161" s="32"/>
      <c r="E161" s="32"/>
      <c r="F161" s="32"/>
      <c r="G161" s="32"/>
    </row>
    <row r="162" spans="1:7" ht="12.75">
      <c r="A162" s="32"/>
      <c r="B162" s="32"/>
      <c r="C162" s="32"/>
      <c r="D162" s="32"/>
      <c r="E162" s="32"/>
      <c r="F162" s="32"/>
      <c r="G162" s="32"/>
    </row>
    <row r="163" spans="1:7" ht="12.75">
      <c r="A163" s="32"/>
      <c r="B163" s="32"/>
      <c r="C163" s="32"/>
      <c r="D163" s="32"/>
      <c r="E163" s="32"/>
      <c r="F163" s="32"/>
      <c r="G163" s="32"/>
    </row>
    <row r="164" spans="1:7" ht="12.75">
      <c r="A164" s="32"/>
      <c r="B164" s="32"/>
      <c r="C164" s="32"/>
      <c r="D164" s="32"/>
      <c r="E164" s="32"/>
      <c r="F164" s="32"/>
      <c r="G164" s="32"/>
    </row>
    <row r="165" spans="1:7" ht="12.75">
      <c r="A165" s="32"/>
      <c r="B165" s="32"/>
      <c r="C165" s="32"/>
      <c r="D165" s="32"/>
      <c r="E165" s="32"/>
      <c r="F165" s="32"/>
      <c r="G165" s="32"/>
    </row>
    <row r="166" spans="1:7" ht="12.75">
      <c r="A166" s="32"/>
      <c r="B166" s="32"/>
      <c r="C166" s="32"/>
      <c r="D166" s="32"/>
      <c r="E166" s="32"/>
      <c r="F166" s="32"/>
      <c r="G166" s="32"/>
    </row>
    <row r="167" spans="1:7" ht="12.75">
      <c r="A167" s="32"/>
      <c r="B167" s="32"/>
      <c r="C167" s="32"/>
      <c r="D167" s="32"/>
      <c r="E167" s="32"/>
      <c r="F167" s="32"/>
      <c r="G167" s="32"/>
    </row>
    <row r="168" spans="1:7" ht="12.75">
      <c r="A168" s="32"/>
      <c r="B168" s="32"/>
      <c r="C168" s="32"/>
      <c r="D168" s="32"/>
      <c r="E168" s="32"/>
      <c r="F168" s="32"/>
      <c r="G168" s="32"/>
    </row>
  </sheetData>
  <sheetProtection/>
  <mergeCells count="17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G9:G11"/>
    <mergeCell ref="A85:B85"/>
    <mergeCell ref="I9:P12"/>
    <mergeCell ref="A84:B84"/>
    <mergeCell ref="Q9:W12"/>
    <mergeCell ref="A83:F83"/>
    <mergeCell ref="A81:B81"/>
    <mergeCell ref="A82:B82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64" r:id="rId1"/>
  <rowBreaks count="2" manualBreakCount="2">
    <brk id="48" max="6" man="1"/>
    <brk id="83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96"/>
  <sheetViews>
    <sheetView view="pageBreakPreview" zoomScale="75" zoomScaleSheetLayoutView="75" zoomScalePageLayoutView="0" workbookViewId="0" topLeftCell="A34">
      <selection activeCell="F13" sqref="F13:F18"/>
    </sheetView>
  </sheetViews>
  <sheetFormatPr defaultColWidth="9.00390625" defaultRowHeight="12.75"/>
  <cols>
    <col min="1" max="1" width="8.25390625" style="0" bestFit="1" customWidth="1"/>
    <col min="2" max="2" width="51.75390625" style="0" customWidth="1"/>
    <col min="3" max="3" width="16.3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0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47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2407.33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3" ht="18.75">
      <c r="A13" s="21" t="s">
        <v>4</v>
      </c>
      <c r="B13" s="20" t="s">
        <v>5</v>
      </c>
      <c r="C13" s="96">
        <v>1.38</v>
      </c>
      <c r="D13" s="22">
        <f aca="true" t="shared" si="0" ref="D13:D18">C13*12*AE13</f>
        <v>39865.38479999999</v>
      </c>
      <c r="E13" s="22">
        <f>D13</f>
        <v>39865.38479999999</v>
      </c>
      <c r="F13" s="22">
        <f aca="true" t="shared" si="1" ref="F13:F18">D13</f>
        <v>39865.38479999999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2407.33</v>
      </c>
      <c r="J13">
        <v>6</v>
      </c>
      <c r="K13">
        <v>2</v>
      </c>
      <c r="L13">
        <v>4</v>
      </c>
      <c r="M13" s="7">
        <f aca="true" t="shared" si="4" ref="M13:M18">C13*I13*J13</f>
        <v>19932.6924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15166.179</v>
      </c>
      <c r="V13">
        <f aca="true" t="shared" si="7" ref="V13:V18">T13*R13*I13</f>
        <v>15743.938200000002</v>
      </c>
      <c r="W13">
        <f aca="true" t="shared" si="8" ref="W13:W18">SUM(U13:V13)</f>
        <v>30910.1172</v>
      </c>
      <c r="AE13" s="49">
        <f>C7</f>
        <v>2407.33</v>
      </c>
      <c r="AF13" s="5" t="e">
        <f>C13+#REF!</f>
        <v>#REF!</v>
      </c>
      <c r="AG13" s="44">
        <v>1.14</v>
      </c>
    </row>
    <row r="14" spans="1:33" ht="37.5">
      <c r="A14" s="21" t="s">
        <v>6</v>
      </c>
      <c r="B14" s="20" t="s">
        <v>7</v>
      </c>
      <c r="C14" s="96">
        <v>1.75</v>
      </c>
      <c r="D14" s="22">
        <f t="shared" si="0"/>
        <v>50553.93</v>
      </c>
      <c r="E14" s="22">
        <f>D14</f>
        <v>50553.93</v>
      </c>
      <c r="F14" s="22">
        <f t="shared" si="1"/>
        <v>50553.93</v>
      </c>
      <c r="G14" s="23">
        <f t="shared" si="2"/>
        <v>1.8373879641425002</v>
      </c>
      <c r="H14" s="6">
        <f t="shared" si="3"/>
        <v>1.96062740076</v>
      </c>
      <c r="I14" s="8">
        <f>I13</f>
        <v>2407.33</v>
      </c>
      <c r="J14">
        <v>6</v>
      </c>
      <c r="K14">
        <v>2</v>
      </c>
      <c r="L14">
        <v>4</v>
      </c>
      <c r="M14" s="7">
        <f t="shared" si="4"/>
        <v>25276.964999999997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19210.4934</v>
      </c>
      <c r="V14">
        <f t="shared" si="7"/>
        <v>20077.1322</v>
      </c>
      <c r="W14">
        <f t="shared" si="8"/>
        <v>39287.6256</v>
      </c>
      <c r="AE14">
        <f>AE13</f>
        <v>2407.33</v>
      </c>
      <c r="AF14" s="5" t="e">
        <f>C14+#REF!</f>
        <v>#REF!</v>
      </c>
      <c r="AG14" s="44">
        <v>1.46</v>
      </c>
    </row>
    <row r="15" spans="1:33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2407.33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1877.7174</v>
      </c>
      <c r="V15">
        <f t="shared" si="7"/>
        <v>0</v>
      </c>
      <c r="W15">
        <f t="shared" si="8"/>
        <v>1877.7174</v>
      </c>
      <c r="AE15">
        <f>AE14</f>
        <v>2407.33</v>
      </c>
      <c r="AF15" s="5" t="e">
        <f>C15+#REF!</f>
        <v>#REF!</v>
      </c>
      <c r="AG15" s="44">
        <v>0</v>
      </c>
    </row>
    <row r="16" spans="1:33" ht="18.75">
      <c r="A16" s="21" t="s">
        <v>16</v>
      </c>
      <c r="B16" s="20" t="s">
        <v>10</v>
      </c>
      <c r="C16" s="96">
        <v>1.09</v>
      </c>
      <c r="D16" s="22">
        <f t="shared" si="0"/>
        <v>31487.876400000005</v>
      </c>
      <c r="E16" s="22">
        <f>D16</f>
        <v>31487.876400000005</v>
      </c>
      <c r="F16" s="22">
        <f t="shared" si="1"/>
        <v>31487.876400000005</v>
      </c>
      <c r="G16" s="23">
        <f t="shared" si="2"/>
        <v>1.1444302176659003</v>
      </c>
      <c r="H16" s="6">
        <f t="shared" si="3"/>
        <v>1.2211907810448</v>
      </c>
      <c r="I16" s="8">
        <f>I15</f>
        <v>2407.33</v>
      </c>
      <c r="J16">
        <v>6</v>
      </c>
      <c r="K16">
        <v>2</v>
      </c>
      <c r="L16">
        <v>4</v>
      </c>
      <c r="M16" s="7">
        <f t="shared" si="4"/>
        <v>15743.9382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11410.744200000001</v>
      </c>
      <c r="V16">
        <f t="shared" si="7"/>
        <v>11844.0636</v>
      </c>
      <c r="W16">
        <f t="shared" si="8"/>
        <v>23254.807800000002</v>
      </c>
      <c r="AE16">
        <f>AE15</f>
        <v>2407.33</v>
      </c>
      <c r="AF16" s="5" t="e">
        <f>C16+#REF!</f>
        <v>#REF!</v>
      </c>
      <c r="AG16" s="44">
        <v>0.58</v>
      </c>
    </row>
    <row r="17" spans="1:33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2407.33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17910.5352</v>
      </c>
      <c r="V17">
        <f t="shared" si="7"/>
        <v>17910.5352</v>
      </c>
      <c r="W17">
        <f t="shared" si="8"/>
        <v>35821.0704</v>
      </c>
      <c r="AE17">
        <f>AE16</f>
        <v>2407.33</v>
      </c>
      <c r="AF17" s="5" t="e">
        <f>C17+#REF!</f>
        <v>#REF!</v>
      </c>
      <c r="AG17" s="44">
        <v>1.24</v>
      </c>
    </row>
    <row r="18" spans="1:33" ht="75">
      <c r="A18" s="52" t="s">
        <v>18</v>
      </c>
      <c r="B18" s="53" t="s">
        <v>19</v>
      </c>
      <c r="C18" s="96">
        <f>1.99+3.92</f>
        <v>5.91</v>
      </c>
      <c r="D18" s="22">
        <f t="shared" si="0"/>
        <v>170727.8436</v>
      </c>
      <c r="E18" s="51">
        <f>E20+E21+E22+E24+E25+E26+E28+E29+E31+E32+E34+E35+E37+E38+E40+E41+E43+E44+E46+E48+E50+E74+E76+E77</f>
        <v>131296.56</v>
      </c>
      <c r="F18" s="22">
        <f t="shared" si="1"/>
        <v>170727.8436</v>
      </c>
      <c r="G18" s="23">
        <f t="shared" si="2"/>
        <v>6.2051216389041</v>
      </c>
      <c r="H18" s="6">
        <f t="shared" si="3"/>
        <v>6.6213188219951995</v>
      </c>
      <c r="I18" s="8">
        <f>I17</f>
        <v>2407.33</v>
      </c>
      <c r="J18">
        <v>6</v>
      </c>
      <c r="K18">
        <v>2</v>
      </c>
      <c r="L18">
        <v>4</v>
      </c>
      <c r="M18" s="7">
        <f t="shared" si="4"/>
        <v>85363.9218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60809.1558</v>
      </c>
      <c r="V18">
        <f t="shared" si="7"/>
        <v>66731.18759999999</v>
      </c>
      <c r="W18">
        <f t="shared" si="8"/>
        <v>127540.34339999998</v>
      </c>
      <c r="AE18">
        <f>AE17</f>
        <v>2407.33</v>
      </c>
      <c r="AF18" s="5" t="e">
        <f>C18+#REF!</f>
        <v>#REF!</v>
      </c>
      <c r="AG18" s="44">
        <v>5.18</v>
      </c>
    </row>
    <row r="19" spans="1:18" ht="18.75">
      <c r="A19" s="52"/>
      <c r="B19" s="54" t="s">
        <v>62</v>
      </c>
      <c r="C19" s="51"/>
      <c r="D19" s="51"/>
      <c r="E19" s="51"/>
      <c r="F19" s="51"/>
      <c r="G19" s="23"/>
      <c r="H19" s="6"/>
      <c r="I19" s="8"/>
      <c r="M19" s="7"/>
      <c r="N19" s="7"/>
      <c r="O19" s="7"/>
      <c r="P19" s="9"/>
      <c r="Q19" s="5"/>
      <c r="R19" s="5"/>
    </row>
    <row r="20" spans="1:18" ht="37.5">
      <c r="A20" s="52"/>
      <c r="B20" s="53" t="s">
        <v>190</v>
      </c>
      <c r="C20" s="51"/>
      <c r="D20" s="51"/>
      <c r="E20" s="51">
        <v>14178.03</v>
      </c>
      <c r="F20" s="51"/>
      <c r="G20" s="23"/>
      <c r="H20" s="6"/>
      <c r="I20" s="8"/>
      <c r="M20" s="7"/>
      <c r="N20" s="7"/>
      <c r="O20" s="7"/>
      <c r="P20" s="9"/>
      <c r="Q20" s="5"/>
      <c r="R20" s="5"/>
    </row>
    <row r="21" spans="1:18" ht="37.5">
      <c r="A21" s="52"/>
      <c r="B21" s="53" t="s">
        <v>151</v>
      </c>
      <c r="C21" s="51"/>
      <c r="D21" s="51"/>
      <c r="E21" s="51">
        <v>1202.11</v>
      </c>
      <c r="F21" s="51"/>
      <c r="G21" s="23"/>
      <c r="H21" s="6"/>
      <c r="I21" s="8"/>
      <c r="M21" s="7"/>
      <c r="N21" s="7"/>
      <c r="O21" s="7"/>
      <c r="P21" s="9"/>
      <c r="Q21" s="5"/>
      <c r="R21" s="5"/>
    </row>
    <row r="22" spans="1:18" ht="37.5">
      <c r="A22" s="52"/>
      <c r="B22" s="53" t="s">
        <v>164</v>
      </c>
      <c r="C22" s="51"/>
      <c r="D22" s="51"/>
      <c r="E22" s="51">
        <v>1355.96</v>
      </c>
      <c r="F22" s="51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52"/>
      <c r="B23" s="54" t="s">
        <v>90</v>
      </c>
      <c r="C23" s="51"/>
      <c r="D23" s="51"/>
      <c r="E23" s="51"/>
      <c r="F23" s="51"/>
      <c r="G23" s="23"/>
      <c r="H23" s="6"/>
      <c r="I23" s="8"/>
      <c r="M23" s="7"/>
      <c r="N23" s="7"/>
      <c r="O23" s="7"/>
      <c r="P23" s="9"/>
      <c r="Q23" s="5"/>
      <c r="R23" s="5"/>
    </row>
    <row r="24" spans="1:18" ht="56.25">
      <c r="A24" s="52"/>
      <c r="B24" s="54" t="s">
        <v>241</v>
      </c>
      <c r="C24" s="51"/>
      <c r="D24" s="51"/>
      <c r="E24" s="51">
        <v>15449.23</v>
      </c>
      <c r="F24" s="51"/>
      <c r="G24" s="23"/>
      <c r="H24" s="6"/>
      <c r="I24" s="8"/>
      <c r="M24" s="7"/>
      <c r="N24" s="7"/>
      <c r="O24" s="7"/>
      <c r="P24" s="9"/>
      <c r="Q24" s="5"/>
      <c r="R24" s="5"/>
    </row>
    <row r="25" spans="1:18" ht="56.25">
      <c r="A25" s="52"/>
      <c r="B25" s="53" t="s">
        <v>209</v>
      </c>
      <c r="C25" s="51"/>
      <c r="D25" s="51"/>
      <c r="E25" s="51">
        <v>3231.19</v>
      </c>
      <c r="F25" s="51"/>
      <c r="G25" s="23"/>
      <c r="H25" s="6"/>
      <c r="I25" s="8"/>
      <c r="M25" s="7"/>
      <c r="N25" s="7"/>
      <c r="O25" s="7"/>
      <c r="P25" s="9"/>
      <c r="Q25" s="5"/>
      <c r="R25" s="5"/>
    </row>
    <row r="26" spans="1:18" ht="37.5">
      <c r="A26" s="52"/>
      <c r="B26" s="53" t="s">
        <v>229</v>
      </c>
      <c r="C26" s="51"/>
      <c r="D26" s="51"/>
      <c r="E26" s="51">
        <v>4274.18</v>
      </c>
      <c r="F26" s="51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52"/>
      <c r="B27" s="54" t="s">
        <v>65</v>
      </c>
      <c r="C27" s="51"/>
      <c r="D27" s="51"/>
      <c r="E27" s="51"/>
      <c r="F27" s="51"/>
      <c r="G27" s="23"/>
      <c r="H27" s="6"/>
      <c r="I27" s="8"/>
      <c r="M27" s="7"/>
      <c r="N27" s="7"/>
      <c r="O27" s="7"/>
      <c r="P27" s="9"/>
      <c r="Q27" s="5"/>
      <c r="R27" s="5"/>
    </row>
    <row r="28" spans="1:18" ht="37.5">
      <c r="A28" s="52"/>
      <c r="B28" s="53" t="s">
        <v>318</v>
      </c>
      <c r="C28" s="51"/>
      <c r="D28" s="51"/>
      <c r="E28" s="51">
        <v>535.69</v>
      </c>
      <c r="F28" s="51"/>
      <c r="G28" s="23"/>
      <c r="H28" s="6"/>
      <c r="I28" s="8"/>
      <c r="M28" s="7"/>
      <c r="N28" s="7"/>
      <c r="O28" s="7"/>
      <c r="P28" s="9"/>
      <c r="Q28" s="5"/>
      <c r="R28" s="5"/>
    </row>
    <row r="29" spans="1:18" ht="37.5">
      <c r="A29" s="52"/>
      <c r="B29" s="53" t="s">
        <v>334</v>
      </c>
      <c r="C29" s="51"/>
      <c r="D29" s="51"/>
      <c r="E29" s="51">
        <v>1078.5</v>
      </c>
      <c r="F29" s="51"/>
      <c r="G29" s="23"/>
      <c r="H29" s="6"/>
      <c r="I29" s="8"/>
      <c r="M29" s="7"/>
      <c r="N29" s="7"/>
      <c r="O29" s="7"/>
      <c r="P29" s="9"/>
      <c r="Q29" s="5"/>
      <c r="R29" s="5"/>
    </row>
    <row r="30" spans="1:18" ht="18.75">
      <c r="A30" s="52"/>
      <c r="B30" s="54" t="s">
        <v>66</v>
      </c>
      <c r="C30" s="51"/>
      <c r="D30" s="51"/>
      <c r="E30" s="51"/>
      <c r="F30" s="51"/>
      <c r="G30" s="23"/>
      <c r="H30" s="6"/>
      <c r="I30" s="8"/>
      <c r="M30" s="7"/>
      <c r="N30" s="7"/>
      <c r="O30" s="7"/>
      <c r="P30" s="9"/>
      <c r="Q30" s="5"/>
      <c r="R30" s="5"/>
    </row>
    <row r="31" spans="1:18" ht="56.25">
      <c r="A31" s="52"/>
      <c r="B31" s="53" t="s">
        <v>281</v>
      </c>
      <c r="C31" s="51"/>
      <c r="D31" s="51"/>
      <c r="E31" s="51">
        <v>1997.82</v>
      </c>
      <c r="F31" s="51"/>
      <c r="G31" s="23"/>
      <c r="H31" s="6"/>
      <c r="I31" s="8"/>
      <c r="M31" s="7"/>
      <c r="N31" s="7"/>
      <c r="O31" s="7"/>
      <c r="P31" s="9"/>
      <c r="Q31" s="5"/>
      <c r="R31" s="5"/>
    </row>
    <row r="32" spans="1:18" ht="56.25">
      <c r="A32" s="52"/>
      <c r="B32" s="53" t="s">
        <v>291</v>
      </c>
      <c r="C32" s="51"/>
      <c r="D32" s="51"/>
      <c r="E32" s="51">
        <v>2673.14</v>
      </c>
      <c r="F32" s="51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52"/>
      <c r="B33" s="54" t="s">
        <v>103</v>
      </c>
      <c r="C33" s="51"/>
      <c r="D33" s="51"/>
      <c r="E33" s="51"/>
      <c r="F33" s="51"/>
      <c r="G33" s="23"/>
      <c r="H33" s="6"/>
      <c r="I33" s="8"/>
      <c r="M33" s="7"/>
      <c r="N33" s="7"/>
      <c r="O33" s="7"/>
      <c r="P33" s="9"/>
      <c r="Q33" s="5"/>
      <c r="R33" s="5"/>
    </row>
    <row r="34" spans="1:18" ht="37.5">
      <c r="A34" s="52"/>
      <c r="B34" s="54" t="s">
        <v>353</v>
      </c>
      <c r="C34" s="51"/>
      <c r="D34" s="51"/>
      <c r="E34" s="51">
        <v>1193.16</v>
      </c>
      <c r="F34" s="51"/>
      <c r="G34" s="23"/>
      <c r="H34" s="6"/>
      <c r="I34" s="8"/>
      <c r="M34" s="7"/>
      <c r="N34" s="7"/>
      <c r="O34" s="7"/>
      <c r="P34" s="9"/>
      <c r="Q34" s="5"/>
      <c r="R34" s="5"/>
    </row>
    <row r="35" spans="1:18" ht="56.25">
      <c r="A35" s="52"/>
      <c r="B35" s="54" t="s">
        <v>386</v>
      </c>
      <c r="C35" s="51"/>
      <c r="D35" s="51"/>
      <c r="E35" s="51">
        <v>36138.83</v>
      </c>
      <c r="F35" s="51"/>
      <c r="G35" s="23"/>
      <c r="H35" s="6"/>
      <c r="I35" s="8"/>
      <c r="M35" s="7"/>
      <c r="N35" s="7"/>
      <c r="O35" s="7"/>
      <c r="P35" s="9"/>
      <c r="Q35" s="5"/>
      <c r="R35" s="5"/>
    </row>
    <row r="36" spans="1:18" ht="18.75">
      <c r="A36" s="52"/>
      <c r="B36" s="54" t="s">
        <v>104</v>
      </c>
      <c r="C36" s="51"/>
      <c r="D36" s="51"/>
      <c r="E36" s="51"/>
      <c r="F36" s="51"/>
      <c r="G36" s="23"/>
      <c r="H36" s="6"/>
      <c r="I36" s="8"/>
      <c r="M36" s="7"/>
      <c r="N36" s="7"/>
      <c r="O36" s="7"/>
      <c r="P36" s="9"/>
      <c r="Q36" s="5"/>
      <c r="R36" s="5"/>
    </row>
    <row r="37" spans="1:18" ht="18.75">
      <c r="A37" s="52"/>
      <c r="B37" s="53" t="s">
        <v>426</v>
      </c>
      <c r="C37" s="51"/>
      <c r="D37" s="51"/>
      <c r="E37" s="51">
        <v>2085.86</v>
      </c>
      <c r="F37" s="51"/>
      <c r="G37" s="23"/>
      <c r="H37" s="6"/>
      <c r="I37" s="8"/>
      <c r="M37" s="7"/>
      <c r="N37" s="7"/>
      <c r="O37" s="7"/>
      <c r="P37" s="9"/>
      <c r="Q37" s="5"/>
      <c r="R37" s="5"/>
    </row>
    <row r="38" spans="1:18" ht="37.5">
      <c r="A38" s="52"/>
      <c r="B38" s="53" t="s">
        <v>425</v>
      </c>
      <c r="C38" s="51"/>
      <c r="D38" s="51"/>
      <c r="E38" s="51">
        <v>814.88</v>
      </c>
      <c r="F38" s="51"/>
      <c r="G38" s="23"/>
      <c r="H38" s="6"/>
      <c r="I38" s="8"/>
      <c r="M38" s="7"/>
      <c r="N38" s="7"/>
      <c r="O38" s="7"/>
      <c r="P38" s="9"/>
      <c r="Q38" s="5"/>
      <c r="R38" s="5"/>
    </row>
    <row r="39" spans="1:18" ht="18.75" customHeight="1">
      <c r="A39" s="52"/>
      <c r="B39" s="54" t="s">
        <v>69</v>
      </c>
      <c r="C39" s="51"/>
      <c r="D39" s="51"/>
      <c r="E39" s="51"/>
      <c r="F39" s="51"/>
      <c r="G39" s="23"/>
      <c r="H39" s="6"/>
      <c r="I39" s="8"/>
      <c r="M39" s="7"/>
      <c r="N39" s="7"/>
      <c r="O39" s="7"/>
      <c r="P39" s="9"/>
      <c r="Q39" s="5"/>
      <c r="R39" s="5"/>
    </row>
    <row r="40" spans="1:18" ht="24.75" customHeight="1">
      <c r="A40" s="52"/>
      <c r="B40" s="53" t="s">
        <v>441</v>
      </c>
      <c r="C40" s="51"/>
      <c r="D40" s="51"/>
      <c r="E40" s="51">
        <v>579.33</v>
      </c>
      <c r="F40" s="51"/>
      <c r="G40" s="23"/>
      <c r="H40" s="6"/>
      <c r="I40" s="8"/>
      <c r="M40" s="7"/>
      <c r="N40" s="7"/>
      <c r="O40" s="7"/>
      <c r="P40" s="9"/>
      <c r="Q40" s="5"/>
      <c r="R40" s="5"/>
    </row>
    <row r="41" spans="1:18" ht="19.5" customHeight="1">
      <c r="A41" s="52"/>
      <c r="B41" s="53" t="s">
        <v>474</v>
      </c>
      <c r="C41" s="51"/>
      <c r="D41" s="51"/>
      <c r="E41" s="51">
        <v>2249.67</v>
      </c>
      <c r="F41" s="51"/>
      <c r="G41" s="23"/>
      <c r="H41" s="6"/>
      <c r="I41" s="8"/>
      <c r="M41" s="7"/>
      <c r="N41" s="7"/>
      <c r="O41" s="7"/>
      <c r="P41" s="9"/>
      <c r="Q41" s="5"/>
      <c r="R41" s="5"/>
    </row>
    <row r="42" spans="1:18" ht="18.75" customHeight="1">
      <c r="A42" s="52"/>
      <c r="B42" s="54" t="s">
        <v>81</v>
      </c>
      <c r="C42" s="51"/>
      <c r="D42" s="51"/>
      <c r="E42" s="51"/>
      <c r="F42" s="51"/>
      <c r="G42" s="23"/>
      <c r="H42" s="6"/>
      <c r="I42" s="8"/>
      <c r="M42" s="7"/>
      <c r="N42" s="7"/>
      <c r="O42" s="7"/>
      <c r="P42" s="9"/>
      <c r="Q42" s="5"/>
      <c r="R42" s="5"/>
    </row>
    <row r="43" spans="1:18" ht="42.75" customHeight="1">
      <c r="A43" s="52"/>
      <c r="B43" s="53" t="s">
        <v>486</v>
      </c>
      <c r="C43" s="51"/>
      <c r="D43" s="51"/>
      <c r="E43" s="51">
        <v>1191.47</v>
      </c>
      <c r="F43" s="51"/>
      <c r="G43" s="23"/>
      <c r="H43" s="6"/>
      <c r="I43" s="8"/>
      <c r="M43" s="7"/>
      <c r="N43" s="7"/>
      <c r="O43" s="7"/>
      <c r="P43" s="9"/>
      <c r="Q43" s="5"/>
      <c r="R43" s="5"/>
    </row>
    <row r="44" spans="1:18" ht="22.5" customHeight="1">
      <c r="A44" s="52"/>
      <c r="B44" s="53" t="s">
        <v>518</v>
      </c>
      <c r="C44" s="51"/>
      <c r="D44" s="51"/>
      <c r="E44" s="51">
        <v>571.04</v>
      </c>
      <c r="F44" s="51"/>
      <c r="G44" s="23"/>
      <c r="H44" s="6"/>
      <c r="I44" s="8"/>
      <c r="M44" s="7"/>
      <c r="N44" s="7"/>
      <c r="O44" s="7"/>
      <c r="P44" s="9"/>
      <c r="Q44" s="5"/>
      <c r="R44" s="5"/>
    </row>
    <row r="45" spans="1:18" ht="18.75" customHeight="1">
      <c r="A45" s="52"/>
      <c r="B45" s="54" t="s">
        <v>82</v>
      </c>
      <c r="C45" s="51"/>
      <c r="D45" s="51"/>
      <c r="E45" s="51"/>
      <c r="F45" s="51"/>
      <c r="G45" s="23"/>
      <c r="H45" s="6"/>
      <c r="I45" s="8"/>
      <c r="M45" s="7"/>
      <c r="N45" s="7"/>
      <c r="O45" s="7"/>
      <c r="P45" s="9"/>
      <c r="Q45" s="5"/>
      <c r="R45" s="5"/>
    </row>
    <row r="46" spans="1:18" ht="39" customHeight="1">
      <c r="A46" s="52"/>
      <c r="B46" s="53" t="s">
        <v>533</v>
      </c>
      <c r="C46" s="51"/>
      <c r="D46" s="51"/>
      <c r="E46" s="51">
        <v>1191.47</v>
      </c>
      <c r="F46" s="51"/>
      <c r="G46" s="23"/>
      <c r="H46" s="6"/>
      <c r="I46" s="8"/>
      <c r="M46" s="7"/>
      <c r="N46" s="7"/>
      <c r="O46" s="7"/>
      <c r="P46" s="9"/>
      <c r="Q46" s="5"/>
      <c r="R46" s="5"/>
    </row>
    <row r="47" spans="1:18" ht="18.75" customHeight="1">
      <c r="A47" s="52"/>
      <c r="B47" s="54" t="s">
        <v>83</v>
      </c>
      <c r="C47" s="51"/>
      <c r="D47" s="51"/>
      <c r="E47" s="51"/>
      <c r="F47" s="51"/>
      <c r="G47" s="23"/>
      <c r="H47" s="6"/>
      <c r="I47" s="8"/>
      <c r="M47" s="7"/>
      <c r="N47" s="7"/>
      <c r="O47" s="7"/>
      <c r="P47" s="9"/>
      <c r="Q47" s="5"/>
      <c r="R47" s="5"/>
    </row>
    <row r="48" spans="1:18" ht="42.75" customHeight="1">
      <c r="A48" s="52"/>
      <c r="B48" s="53" t="s">
        <v>577</v>
      </c>
      <c r="C48" s="51"/>
      <c r="D48" s="51"/>
      <c r="E48" s="51">
        <v>1082.98</v>
      </c>
      <c r="F48" s="51"/>
      <c r="G48" s="23"/>
      <c r="H48" s="6"/>
      <c r="I48" s="8"/>
      <c r="M48" s="7"/>
      <c r="N48" s="7"/>
      <c r="O48" s="7"/>
      <c r="P48" s="9"/>
      <c r="Q48" s="5"/>
      <c r="R48" s="5"/>
    </row>
    <row r="49" spans="1:18" ht="18.75" customHeight="1">
      <c r="A49" s="52"/>
      <c r="B49" s="54" t="s">
        <v>84</v>
      </c>
      <c r="C49" s="51"/>
      <c r="D49" s="51"/>
      <c r="E49" s="51"/>
      <c r="F49" s="51"/>
      <c r="G49" s="23"/>
      <c r="H49" s="6"/>
      <c r="I49" s="8"/>
      <c r="M49" s="7"/>
      <c r="N49" s="7"/>
      <c r="O49" s="7"/>
      <c r="P49" s="9"/>
      <c r="Q49" s="5"/>
      <c r="R49" s="5"/>
    </row>
    <row r="50" spans="1:18" ht="56.25">
      <c r="A50" s="52"/>
      <c r="B50" s="53" t="s">
        <v>660</v>
      </c>
      <c r="C50" s="51"/>
      <c r="D50" s="51"/>
      <c r="E50" s="51">
        <v>34892.16</v>
      </c>
      <c r="F50" s="51"/>
      <c r="G50" s="23"/>
      <c r="H50" s="6"/>
      <c r="I50" s="8"/>
      <c r="M50" s="7"/>
      <c r="N50" s="7"/>
      <c r="O50" s="7"/>
      <c r="P50" s="9"/>
      <c r="Q50" s="5"/>
      <c r="R50" s="5"/>
    </row>
    <row r="51" spans="1:18" ht="21.75" customHeight="1" hidden="1">
      <c r="A51" s="52"/>
      <c r="B51" s="53"/>
      <c r="C51" s="51"/>
      <c r="D51" s="51"/>
      <c r="E51" s="51"/>
      <c r="F51" s="51"/>
      <c r="G51" s="23"/>
      <c r="H51" s="6"/>
      <c r="I51" s="8"/>
      <c r="M51" s="7"/>
      <c r="N51" s="7"/>
      <c r="O51" s="7"/>
      <c r="P51" s="9"/>
      <c r="Q51" s="5"/>
      <c r="R51" s="5"/>
    </row>
    <row r="52" spans="1:23" ht="18.75" hidden="1">
      <c r="A52" s="55"/>
      <c r="B52" s="64"/>
      <c r="C52" s="65"/>
      <c r="D52" s="65"/>
      <c r="E52" s="65"/>
      <c r="F52" s="65"/>
      <c r="G52" s="23"/>
      <c r="H52" s="6"/>
      <c r="I52" s="8"/>
      <c r="J52">
        <v>6</v>
      </c>
      <c r="K52">
        <v>2</v>
      </c>
      <c r="L52">
        <v>4</v>
      </c>
      <c r="M52" s="7">
        <f>C52*I52*J52</f>
        <v>0</v>
      </c>
      <c r="N52" s="7" t="e">
        <f>I52*#REF!*K52</f>
        <v>#REF!</v>
      </c>
      <c r="O52" s="7" t="e">
        <f>#REF!*I52*L52</f>
        <v>#REF!</v>
      </c>
      <c r="P52" s="10"/>
      <c r="Q52" s="5"/>
      <c r="U52">
        <f>I52*Q52*T52</f>
        <v>0</v>
      </c>
      <c r="V52">
        <f>T52*R52*I52</f>
        <v>0</v>
      </c>
      <c r="W52">
        <f>SUM(U52:V52)</f>
        <v>0</v>
      </c>
    </row>
    <row r="53" spans="1:23" ht="18.75" hidden="1">
      <c r="A53" s="52"/>
      <c r="B53" s="64"/>
      <c r="C53" s="65"/>
      <c r="D53" s="65"/>
      <c r="E53" s="65"/>
      <c r="F53" s="65"/>
      <c r="G53" s="23"/>
      <c r="H53" s="6"/>
      <c r="I53" s="8"/>
      <c r="J53">
        <v>6</v>
      </c>
      <c r="K53">
        <v>2</v>
      </c>
      <c r="L53">
        <v>4</v>
      </c>
      <c r="M53" s="7">
        <f>C53*I53*J53</f>
        <v>0</v>
      </c>
      <c r="N53" s="7" t="e">
        <f>I53*#REF!*K53</f>
        <v>#REF!</v>
      </c>
      <c r="O53" s="7" t="e">
        <f>#REF!*I53*L53</f>
        <v>#REF!</v>
      </c>
      <c r="P53" s="10"/>
      <c r="Q53" s="5"/>
      <c r="U53">
        <f>I53*Q53*T53</f>
        <v>0</v>
      </c>
      <c r="V53">
        <f>T53*R53*I53</f>
        <v>0</v>
      </c>
      <c r="W53">
        <f>SUM(U53:V53)</f>
        <v>0</v>
      </c>
    </row>
    <row r="54" spans="1:23" ht="18.75" hidden="1">
      <c r="A54" s="52"/>
      <c r="B54" s="66"/>
      <c r="C54" s="65"/>
      <c r="D54" s="65"/>
      <c r="E54" s="65"/>
      <c r="F54" s="65"/>
      <c r="G54" s="23"/>
      <c r="H54" s="6"/>
      <c r="I54" s="8"/>
      <c r="J54">
        <v>6</v>
      </c>
      <c r="K54">
        <v>2</v>
      </c>
      <c r="L54">
        <v>4</v>
      </c>
      <c r="M54" s="7">
        <f>C54*I54*J54</f>
        <v>0</v>
      </c>
      <c r="N54" s="7" t="e">
        <f>I54*#REF!*K54</f>
        <v>#REF!</v>
      </c>
      <c r="O54" s="7" t="e">
        <f>#REF!*I54*L54</f>
        <v>#REF!</v>
      </c>
      <c r="P54" s="10"/>
      <c r="Q54" s="5"/>
      <c r="U54">
        <f>I54*Q54*T54</f>
        <v>0</v>
      </c>
      <c r="V54">
        <f>T54*R54*I54</f>
        <v>0</v>
      </c>
      <c r="W54">
        <f>SUM(U54:V54)</f>
        <v>0</v>
      </c>
    </row>
    <row r="55" spans="1:17" ht="18.75" hidden="1">
      <c r="A55" s="52"/>
      <c r="B55" s="66"/>
      <c r="C55" s="65"/>
      <c r="D55" s="65"/>
      <c r="E55" s="65"/>
      <c r="F55" s="65"/>
      <c r="G55" s="23"/>
      <c r="H55" s="6"/>
      <c r="I55" s="8"/>
      <c r="M55" s="7"/>
      <c r="N55" s="7"/>
      <c r="O55" s="7"/>
      <c r="P55" s="10"/>
      <c r="Q55" s="5"/>
    </row>
    <row r="56" spans="1:17" ht="18.75" hidden="1">
      <c r="A56" s="52"/>
      <c r="B56" s="66"/>
      <c r="C56" s="65"/>
      <c r="D56" s="65"/>
      <c r="E56" s="65"/>
      <c r="F56" s="65"/>
      <c r="G56" s="23"/>
      <c r="H56" s="6"/>
      <c r="I56" s="8"/>
      <c r="M56" s="7"/>
      <c r="N56" s="7"/>
      <c r="O56" s="7"/>
      <c r="P56" s="10"/>
      <c r="Q56" s="5"/>
    </row>
    <row r="57" spans="1:17" ht="18.75" hidden="1">
      <c r="A57" s="52"/>
      <c r="B57" s="66"/>
      <c r="C57" s="65"/>
      <c r="D57" s="65"/>
      <c r="E57" s="65"/>
      <c r="F57" s="65"/>
      <c r="G57" s="23"/>
      <c r="H57" s="6"/>
      <c r="I57" s="8"/>
      <c r="M57" s="7"/>
      <c r="N57" s="7"/>
      <c r="O57" s="7"/>
      <c r="P57" s="10"/>
      <c r="Q57" s="5"/>
    </row>
    <row r="58" spans="1:17" ht="18.75" customHeight="1" hidden="1">
      <c r="A58" s="52"/>
      <c r="B58" s="66"/>
      <c r="C58" s="65"/>
      <c r="D58" s="65"/>
      <c r="E58" s="65"/>
      <c r="F58" s="65"/>
      <c r="G58" s="23"/>
      <c r="H58" s="6"/>
      <c r="I58" s="8"/>
      <c r="M58" s="7"/>
      <c r="N58" s="7"/>
      <c r="O58" s="7"/>
      <c r="P58" s="10"/>
      <c r="Q58" s="5"/>
    </row>
    <row r="59" spans="1:17" ht="18.75" hidden="1">
      <c r="A59" s="52"/>
      <c r="B59" s="66"/>
      <c r="C59" s="65"/>
      <c r="D59" s="65"/>
      <c r="E59" s="65"/>
      <c r="F59" s="65"/>
      <c r="G59" s="23"/>
      <c r="H59" s="6"/>
      <c r="I59" s="8"/>
      <c r="M59" s="7"/>
      <c r="N59" s="7"/>
      <c r="O59" s="7"/>
      <c r="P59" s="10"/>
      <c r="Q59" s="5"/>
    </row>
    <row r="60" spans="1:17" ht="18.75" hidden="1">
      <c r="A60" s="52"/>
      <c r="B60" s="66"/>
      <c r="C60" s="65"/>
      <c r="D60" s="65"/>
      <c r="E60" s="65"/>
      <c r="F60" s="65"/>
      <c r="G60" s="23"/>
      <c r="H60" s="6"/>
      <c r="I60" s="8"/>
      <c r="M60" s="7"/>
      <c r="N60" s="7"/>
      <c r="O60" s="7"/>
      <c r="P60" s="10"/>
      <c r="Q60" s="5"/>
    </row>
    <row r="61" spans="1:17" ht="18.75" hidden="1">
      <c r="A61" s="52"/>
      <c r="B61" s="66"/>
      <c r="C61" s="65"/>
      <c r="D61" s="65"/>
      <c r="E61" s="65"/>
      <c r="F61" s="65"/>
      <c r="G61" s="23"/>
      <c r="H61" s="6"/>
      <c r="I61" s="8"/>
      <c r="M61" s="7"/>
      <c r="N61" s="7"/>
      <c r="O61" s="7"/>
      <c r="P61" s="10"/>
      <c r="Q61" s="5"/>
    </row>
    <row r="62" spans="1:17" ht="18.75" hidden="1">
      <c r="A62" s="52"/>
      <c r="B62" s="66"/>
      <c r="C62" s="65"/>
      <c r="D62" s="65"/>
      <c r="E62" s="65"/>
      <c r="F62" s="65"/>
      <c r="G62" s="23"/>
      <c r="H62" s="6"/>
      <c r="I62" s="8"/>
      <c r="M62" s="7"/>
      <c r="N62" s="7"/>
      <c r="O62" s="7"/>
      <c r="P62" s="10"/>
      <c r="Q62" s="5"/>
    </row>
    <row r="63" spans="1:17" ht="18.75" hidden="1">
      <c r="A63" s="52"/>
      <c r="B63" s="66"/>
      <c r="C63" s="65"/>
      <c r="D63" s="65"/>
      <c r="E63" s="65"/>
      <c r="F63" s="65"/>
      <c r="G63" s="23"/>
      <c r="H63" s="6"/>
      <c r="I63" s="8"/>
      <c r="M63" s="7"/>
      <c r="N63" s="7"/>
      <c r="O63" s="7"/>
      <c r="P63" s="10"/>
      <c r="Q63" s="5"/>
    </row>
    <row r="64" spans="1:17" ht="18.75" hidden="1">
      <c r="A64" s="52"/>
      <c r="B64" s="66"/>
      <c r="C64" s="65"/>
      <c r="D64" s="65"/>
      <c r="E64" s="65"/>
      <c r="F64" s="65"/>
      <c r="G64" s="23"/>
      <c r="H64" s="6"/>
      <c r="I64" s="8"/>
      <c r="M64" s="7"/>
      <c r="N64" s="7"/>
      <c r="O64" s="7"/>
      <c r="P64" s="10"/>
      <c r="Q64" s="5"/>
    </row>
    <row r="65" spans="1:17" ht="18.75" hidden="1">
      <c r="A65" s="52"/>
      <c r="B65" s="66"/>
      <c r="C65" s="65"/>
      <c r="D65" s="65"/>
      <c r="E65" s="65"/>
      <c r="F65" s="65"/>
      <c r="G65" s="23"/>
      <c r="H65" s="6"/>
      <c r="I65" s="8"/>
      <c r="M65" s="7"/>
      <c r="N65" s="7"/>
      <c r="O65" s="7"/>
      <c r="P65" s="10"/>
      <c r="Q65" s="5"/>
    </row>
    <row r="66" spans="1:17" ht="18.75" hidden="1">
      <c r="A66" s="52"/>
      <c r="B66" s="66"/>
      <c r="C66" s="65"/>
      <c r="D66" s="65"/>
      <c r="E66" s="65"/>
      <c r="F66" s="65"/>
      <c r="G66" s="23"/>
      <c r="H66" s="6"/>
      <c r="I66" s="8"/>
      <c r="M66" s="7"/>
      <c r="N66" s="7"/>
      <c r="O66" s="7"/>
      <c r="P66" s="10"/>
      <c r="Q66" s="5"/>
    </row>
    <row r="67" spans="1:17" ht="18.75" hidden="1">
      <c r="A67" s="52"/>
      <c r="B67" s="66"/>
      <c r="C67" s="65"/>
      <c r="D67" s="65"/>
      <c r="E67" s="65"/>
      <c r="F67" s="65"/>
      <c r="G67" s="23"/>
      <c r="H67" s="6"/>
      <c r="I67" s="8"/>
      <c r="M67" s="7"/>
      <c r="N67" s="7"/>
      <c r="O67" s="7"/>
      <c r="P67" s="10"/>
      <c r="Q67" s="5"/>
    </row>
    <row r="68" spans="1:17" ht="18.75" hidden="1">
      <c r="A68" s="52"/>
      <c r="B68" s="66"/>
      <c r="C68" s="65"/>
      <c r="D68" s="65"/>
      <c r="E68" s="65"/>
      <c r="F68" s="65"/>
      <c r="G68" s="23"/>
      <c r="H68" s="6"/>
      <c r="I68" s="8"/>
      <c r="M68" s="7"/>
      <c r="N68" s="7"/>
      <c r="O68" s="7"/>
      <c r="P68" s="10"/>
      <c r="Q68" s="5"/>
    </row>
    <row r="69" spans="1:17" ht="18.75" hidden="1">
      <c r="A69" s="52"/>
      <c r="B69" s="66"/>
      <c r="C69" s="65"/>
      <c r="D69" s="65"/>
      <c r="E69" s="65"/>
      <c r="F69" s="65"/>
      <c r="G69" s="23"/>
      <c r="H69" s="6"/>
      <c r="I69" s="8"/>
      <c r="M69" s="7"/>
      <c r="N69" s="7"/>
      <c r="O69" s="7"/>
      <c r="P69" s="10"/>
      <c r="Q69" s="5"/>
    </row>
    <row r="70" spans="1:17" ht="18.75" hidden="1">
      <c r="A70" s="52"/>
      <c r="B70" s="66"/>
      <c r="C70" s="65"/>
      <c r="D70" s="65"/>
      <c r="E70" s="65"/>
      <c r="F70" s="65"/>
      <c r="G70" s="23"/>
      <c r="H70" s="6"/>
      <c r="I70" s="8"/>
      <c r="M70" s="7"/>
      <c r="N70" s="7"/>
      <c r="O70" s="7"/>
      <c r="P70" s="10"/>
      <c r="Q70" s="5"/>
    </row>
    <row r="71" spans="1:17" ht="18.75" hidden="1">
      <c r="A71" s="52"/>
      <c r="B71" s="66"/>
      <c r="C71" s="65"/>
      <c r="D71" s="65"/>
      <c r="E71" s="65"/>
      <c r="F71" s="65"/>
      <c r="G71" s="23"/>
      <c r="H71" s="6"/>
      <c r="I71" s="8"/>
      <c r="M71" s="7"/>
      <c r="N71" s="7"/>
      <c r="O71" s="7"/>
      <c r="P71" s="10"/>
      <c r="Q71" s="5"/>
    </row>
    <row r="72" spans="1:17" ht="18.75" hidden="1">
      <c r="A72" s="52"/>
      <c r="B72" s="66"/>
      <c r="C72" s="65"/>
      <c r="D72" s="65"/>
      <c r="E72" s="65"/>
      <c r="F72" s="65"/>
      <c r="G72" s="23"/>
      <c r="H72" s="6"/>
      <c r="I72" s="8"/>
      <c r="M72" s="7"/>
      <c r="N72" s="7"/>
      <c r="O72" s="7"/>
      <c r="P72" s="10"/>
      <c r="Q72" s="5"/>
    </row>
    <row r="73" spans="1:17" ht="18.75" customHeight="1" hidden="1">
      <c r="A73" s="52"/>
      <c r="B73" s="66"/>
      <c r="C73" s="65"/>
      <c r="D73" s="65"/>
      <c r="E73" s="65"/>
      <c r="F73" s="65"/>
      <c r="G73" s="23"/>
      <c r="H73" s="6"/>
      <c r="I73" s="8"/>
      <c r="M73" s="7"/>
      <c r="N73" s="7"/>
      <c r="O73" s="7"/>
      <c r="P73" s="10"/>
      <c r="Q73" s="5"/>
    </row>
    <row r="74" spans="1:17" ht="21" customHeight="1">
      <c r="A74" s="52"/>
      <c r="B74" s="53" t="s">
        <v>626</v>
      </c>
      <c r="C74" s="65"/>
      <c r="D74" s="65"/>
      <c r="E74" s="65">
        <v>308.37</v>
      </c>
      <c r="F74" s="65"/>
      <c r="G74" s="23"/>
      <c r="H74" s="6"/>
      <c r="I74" s="8"/>
      <c r="M74" s="7"/>
      <c r="N74" s="7"/>
      <c r="O74" s="7"/>
      <c r="P74" s="10"/>
      <c r="Q74" s="5"/>
    </row>
    <row r="75" spans="1:17" ht="18.75" customHeight="1">
      <c r="A75" s="52"/>
      <c r="B75" s="54" t="s">
        <v>85</v>
      </c>
      <c r="C75" s="65"/>
      <c r="D75" s="65"/>
      <c r="E75" s="65"/>
      <c r="F75" s="65"/>
      <c r="G75" s="23"/>
      <c r="H75" s="6"/>
      <c r="I75" s="8"/>
      <c r="M75" s="7"/>
      <c r="N75" s="7"/>
      <c r="O75" s="7"/>
      <c r="P75" s="10"/>
      <c r="Q75" s="5"/>
    </row>
    <row r="76" spans="1:17" ht="56.25" customHeight="1">
      <c r="A76" s="52"/>
      <c r="B76" s="53" t="s">
        <v>677</v>
      </c>
      <c r="C76" s="65"/>
      <c r="D76" s="65"/>
      <c r="E76" s="65">
        <v>2992.84</v>
      </c>
      <c r="F76" s="65"/>
      <c r="G76" s="23"/>
      <c r="H76" s="6"/>
      <c r="I76" s="8"/>
      <c r="M76" s="7"/>
      <c r="N76" s="7"/>
      <c r="O76" s="7"/>
      <c r="P76" s="10"/>
      <c r="Q76" s="5"/>
    </row>
    <row r="77" spans="1:17" ht="27.75" customHeight="1">
      <c r="A77" s="52"/>
      <c r="B77" s="53" t="s">
        <v>700</v>
      </c>
      <c r="C77" s="65"/>
      <c r="D77" s="65"/>
      <c r="E77" s="65">
        <v>28.65</v>
      </c>
      <c r="F77" s="65"/>
      <c r="G77" s="23"/>
      <c r="H77" s="6"/>
      <c r="I77" s="8"/>
      <c r="M77" s="7"/>
      <c r="N77" s="7"/>
      <c r="O77" s="7"/>
      <c r="P77" s="10"/>
      <c r="Q77" s="5"/>
    </row>
    <row r="78" spans="1:23" ht="18.75">
      <c r="A78" s="58"/>
      <c r="B78" s="53" t="s">
        <v>11</v>
      </c>
      <c r="C78" s="55">
        <f>SUM(C13:C54)</f>
        <v>10.129999999999999</v>
      </c>
      <c r="D78" s="51">
        <f>SUM(D13:D59)</f>
        <v>292635.0348</v>
      </c>
      <c r="E78" s="51">
        <f>E13+E14+E16+E17+E18</f>
        <v>253203.7512</v>
      </c>
      <c r="F78" s="51">
        <f>F13+F14+F15+F16+F17+F18</f>
        <v>292635.0348</v>
      </c>
      <c r="G78" s="23">
        <f>1.04993597951*C78</f>
        <v>10.635851472436299</v>
      </c>
      <c r="H78" s="6">
        <f>1.12035851472*C78</f>
        <v>11.349231754113598</v>
      </c>
      <c r="I78" s="8">
        <f>I18</f>
        <v>2407.33</v>
      </c>
      <c r="M78" s="7"/>
      <c r="P78" s="10"/>
      <c r="Q78" s="5">
        <f>SUM(Q13:Q54)</f>
        <v>8.75</v>
      </c>
      <c r="R78" s="5">
        <f>SUM(R13:R54)</f>
        <v>9.16</v>
      </c>
      <c r="S78" s="5"/>
      <c r="T78" s="5"/>
      <c r="U78" s="5">
        <f>SUM(U13:U54)</f>
        <v>126384.82500000001</v>
      </c>
      <c r="V78" s="5">
        <f>SUM(V13:V54)</f>
        <v>132306.8568</v>
      </c>
      <c r="W78" s="5">
        <f>SUM(W13:W54)</f>
        <v>258691.6818</v>
      </c>
    </row>
    <row r="79" spans="1:23" ht="37.5" hidden="1">
      <c r="A79" s="58"/>
      <c r="B79" s="20" t="s">
        <v>134</v>
      </c>
      <c r="C79" s="43"/>
      <c r="D79" s="96">
        <v>-771.03</v>
      </c>
      <c r="E79" s="97">
        <f>D79</f>
        <v>-771.03</v>
      </c>
      <c r="F79" s="44"/>
      <c r="G79" s="109"/>
      <c r="H79" s="73"/>
      <c r="I79" s="8"/>
      <c r="M79" s="7"/>
      <c r="P79" s="10"/>
      <c r="Q79" s="5"/>
      <c r="R79" s="5"/>
      <c r="S79" s="5"/>
      <c r="T79" s="5"/>
      <c r="U79" s="5"/>
      <c r="V79" s="5"/>
      <c r="W79" s="5"/>
    </row>
    <row r="80" spans="1:23" ht="37.5" hidden="1">
      <c r="A80" s="58"/>
      <c r="B80" s="20" t="s">
        <v>135</v>
      </c>
      <c r="C80" s="43"/>
      <c r="D80" s="44">
        <f>D78+D79</f>
        <v>291864.0048</v>
      </c>
      <c r="E80" s="44">
        <f>E78+E79</f>
        <v>252432.7212</v>
      </c>
      <c r="F80" s="44">
        <f>F78+F79</f>
        <v>292635.0348</v>
      </c>
      <c r="G80" s="109"/>
      <c r="H80" s="73"/>
      <c r="I80" s="8"/>
      <c r="M80" s="7"/>
      <c r="P80" s="10"/>
      <c r="Q80" s="5"/>
      <c r="R80" s="5"/>
      <c r="S80" s="5"/>
      <c r="T80" s="5"/>
      <c r="U80" s="5"/>
      <c r="V80" s="5"/>
      <c r="W80" s="5"/>
    </row>
    <row r="81" spans="1:34" ht="19.5" customHeight="1" hidden="1">
      <c r="A81" s="58">
        <v>5</v>
      </c>
      <c r="B81" s="53" t="s">
        <v>22</v>
      </c>
      <c r="C81" s="50">
        <v>1.85</v>
      </c>
      <c r="D81" s="51">
        <f>AE81*6*AG81</f>
        <v>49542.8514</v>
      </c>
      <c r="E81" s="51">
        <f>D81</f>
        <v>49542.8514</v>
      </c>
      <c r="F81" s="51">
        <f>AH81*12*AE81</f>
        <v>54598.244399999996</v>
      </c>
      <c r="G81" s="49" t="e">
        <f>#REF!</f>
        <v>#REF!</v>
      </c>
      <c r="H81" s="5" t="e">
        <f>C81+#REF!</f>
        <v>#REF!</v>
      </c>
      <c r="I81" s="44">
        <v>3.43</v>
      </c>
      <c r="J81">
        <v>10</v>
      </c>
      <c r="K81">
        <v>2</v>
      </c>
      <c r="M81" s="7">
        <f>C81*I81*J81</f>
        <v>63.455000000000005</v>
      </c>
      <c r="N81" s="7" t="e">
        <f>#REF!*I81*K81</f>
        <v>#REF!</v>
      </c>
      <c r="O81" s="7" t="e">
        <f>SUM(M81:N81)</f>
        <v>#REF!</v>
      </c>
      <c r="P81" s="9"/>
      <c r="Q81" s="5">
        <v>1.47</v>
      </c>
      <c r="R81">
        <v>1.58</v>
      </c>
      <c r="S81">
        <v>6</v>
      </c>
      <c r="T81">
        <v>6</v>
      </c>
      <c r="U81">
        <f>Q81*I81*S81</f>
        <v>30.2526</v>
      </c>
      <c r="V81">
        <f>R81*T81*I81</f>
        <v>32.516400000000004</v>
      </c>
      <c r="W81">
        <f>SUM(U81:V81)</f>
        <v>62.769000000000005</v>
      </c>
      <c r="AB81" t="e">
        <f>#REF!</f>
        <v>#REF!</v>
      </c>
      <c r="AC81" s="49" t="e">
        <f>#REF!</f>
        <v>#REF!</v>
      </c>
      <c r="AD81" s="49">
        <v>3.05</v>
      </c>
      <c r="AE81">
        <f>AE16</f>
        <v>2407.33</v>
      </c>
      <c r="AF81">
        <f>AF59</f>
        <v>0</v>
      </c>
      <c r="AG81">
        <v>3.43</v>
      </c>
      <c r="AH81">
        <v>1.89</v>
      </c>
    </row>
    <row r="82" spans="1:16" ht="18.75">
      <c r="A82" s="59"/>
      <c r="B82" s="59"/>
      <c r="C82" s="59"/>
      <c r="D82" s="59"/>
      <c r="E82" s="59"/>
      <c r="F82" s="59"/>
      <c r="G82" s="16"/>
      <c r="P82" s="10"/>
    </row>
    <row r="83" spans="1:16" ht="18.75">
      <c r="A83" s="153" t="s">
        <v>137</v>
      </c>
      <c r="B83" s="153"/>
      <c r="C83" s="140">
        <v>400335.7</v>
      </c>
      <c r="D83" s="74" t="s">
        <v>13</v>
      </c>
      <c r="E83" s="59"/>
      <c r="F83" s="59"/>
      <c r="G83" s="16"/>
      <c r="P83" s="10"/>
    </row>
    <row r="84" spans="1:16" ht="18.75">
      <c r="A84" s="153" t="s">
        <v>715</v>
      </c>
      <c r="B84" s="153"/>
      <c r="C84" s="140">
        <v>422798.6</v>
      </c>
      <c r="D84" s="74" t="s">
        <v>13</v>
      </c>
      <c r="E84" s="59"/>
      <c r="F84" s="59"/>
      <c r="G84" s="16"/>
      <c r="P84" s="10"/>
    </row>
    <row r="85" spans="1:7" ht="18.75">
      <c r="A85" s="171" t="s">
        <v>12</v>
      </c>
      <c r="B85" s="171"/>
      <c r="C85" s="171"/>
      <c r="D85" s="171"/>
      <c r="E85" s="171"/>
      <c r="F85" s="171"/>
      <c r="G85" s="16"/>
    </row>
    <row r="86" spans="1:7" ht="18.75" customHeight="1" hidden="1">
      <c r="A86" s="170" t="s">
        <v>26</v>
      </c>
      <c r="B86" s="170"/>
      <c r="C86" s="63" t="e">
        <f>C83-#REF!</f>
        <v>#REF!</v>
      </c>
      <c r="D86" s="59"/>
      <c r="E86" s="59"/>
      <c r="F86" s="59"/>
      <c r="G86" s="16"/>
    </row>
    <row r="87" spans="1:7" ht="18.75" customHeight="1" hidden="1">
      <c r="A87" s="170" t="s">
        <v>28</v>
      </c>
      <c r="B87" s="170"/>
      <c r="C87" s="60">
        <f>D78-E78</f>
        <v>39431.283600000024</v>
      </c>
      <c r="D87" s="67"/>
      <c r="E87" s="67"/>
      <c r="F87" s="67"/>
      <c r="G87" s="3"/>
    </row>
    <row r="88" spans="1:7" ht="18.75">
      <c r="A88" s="68"/>
      <c r="B88" s="69"/>
      <c r="C88" s="69"/>
      <c r="D88" s="69"/>
      <c r="E88" s="69"/>
      <c r="F88" s="69"/>
      <c r="G88" s="3"/>
    </row>
    <row r="89" spans="1:7" ht="12.75">
      <c r="A89" s="67"/>
      <c r="B89" s="70"/>
      <c r="C89" s="70"/>
      <c r="D89" s="70"/>
      <c r="E89" s="70"/>
      <c r="F89" s="70"/>
      <c r="G89" s="1"/>
    </row>
    <row r="93" ht="18.75">
      <c r="E93" s="29"/>
    </row>
    <row r="94" ht="18.75">
      <c r="E94" s="29"/>
    </row>
    <row r="95" ht="18.75">
      <c r="E95" s="31"/>
    </row>
    <row r="96" ht="18.75">
      <c r="E96" s="31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87:B87"/>
    <mergeCell ref="I9:P12"/>
    <mergeCell ref="A86:B86"/>
    <mergeCell ref="Q9:W12"/>
    <mergeCell ref="A85:F85"/>
    <mergeCell ref="A83:B83"/>
    <mergeCell ref="A84:B84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3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97"/>
  <sheetViews>
    <sheetView view="pageBreakPreview" zoomScale="75" zoomScaleSheetLayoutView="75" zoomScalePageLayoutView="0" workbookViewId="0" topLeftCell="A40">
      <selection activeCell="F13" sqref="F13:F18"/>
    </sheetView>
  </sheetViews>
  <sheetFormatPr defaultColWidth="9.00390625" defaultRowHeight="12.75"/>
  <cols>
    <col min="1" max="1" width="8.25390625" style="0" bestFit="1" customWidth="1"/>
    <col min="2" max="2" width="56.25390625" style="0" customWidth="1"/>
    <col min="3" max="3" width="14.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5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48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18.75">
      <c r="A7" s="14"/>
      <c r="B7" s="15" t="s">
        <v>713</v>
      </c>
      <c r="C7" s="11">
        <v>2515.59</v>
      </c>
      <c r="D7" s="16"/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8" ht="18.75">
      <c r="A13" s="21" t="s">
        <v>4</v>
      </c>
      <c r="B13" s="20" t="s">
        <v>5</v>
      </c>
      <c r="C13" s="96">
        <v>1.38</v>
      </c>
      <c r="D13" s="22">
        <f aca="true" t="shared" si="0" ref="D13:D18">12*C13*I13</f>
        <v>41658.1704</v>
      </c>
      <c r="E13" s="22">
        <f>D13</f>
        <v>41658.1704</v>
      </c>
      <c r="F13" s="22">
        <f aca="true" t="shared" si="1" ref="F13:F18">D13</f>
        <v>41658.1704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2515.59</v>
      </c>
      <c r="J13">
        <v>6</v>
      </c>
      <c r="K13">
        <v>2</v>
      </c>
      <c r="L13">
        <v>4</v>
      </c>
      <c r="M13" s="7">
        <f aca="true" t="shared" si="4" ref="M13:M18">C13*I13*J13</f>
        <v>20829.0852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15848.217</v>
      </c>
      <c r="V13">
        <f aca="true" t="shared" si="7" ref="V13:V18">T13*R13*I13</f>
        <v>16451.9586</v>
      </c>
      <c r="W13">
        <f aca="true" t="shared" si="8" ref="W13:W18">SUM(U13:V13)</f>
        <v>32300.175600000002</v>
      </c>
      <c r="AJ13" s="49">
        <f>C7</f>
        <v>2515.59</v>
      </c>
      <c r="AK13" s="5" t="e">
        <f>C13+#REF!</f>
        <v>#REF!</v>
      </c>
      <c r="AL13" s="44">
        <v>1.14</v>
      </c>
    </row>
    <row r="14" spans="1:38" ht="37.5">
      <c r="A14" s="21" t="s">
        <v>6</v>
      </c>
      <c r="B14" s="20" t="s">
        <v>7</v>
      </c>
      <c r="C14" s="96">
        <v>1.75</v>
      </c>
      <c r="D14" s="22">
        <f t="shared" si="0"/>
        <v>52827.39</v>
      </c>
      <c r="E14" s="22">
        <f>D14</f>
        <v>52827.39</v>
      </c>
      <c r="F14" s="22">
        <f t="shared" si="1"/>
        <v>52827.39</v>
      </c>
      <c r="G14" s="23">
        <f t="shared" si="2"/>
        <v>1.8373879641425002</v>
      </c>
      <c r="H14" s="6">
        <f t="shared" si="3"/>
        <v>1.96062740076</v>
      </c>
      <c r="I14" s="8">
        <f>I13</f>
        <v>2515.59</v>
      </c>
      <c r="J14">
        <v>6</v>
      </c>
      <c r="K14">
        <v>2</v>
      </c>
      <c r="L14">
        <v>4</v>
      </c>
      <c r="M14" s="7">
        <f t="shared" si="4"/>
        <v>26413.695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20074.4082</v>
      </c>
      <c r="V14">
        <f t="shared" si="7"/>
        <v>20980.0206</v>
      </c>
      <c r="W14">
        <f t="shared" si="8"/>
        <v>41054.4288</v>
      </c>
      <c r="AJ14">
        <f>AJ13</f>
        <v>2515.59</v>
      </c>
      <c r="AK14" s="5" t="e">
        <f>C14+#REF!</f>
        <v>#REF!</v>
      </c>
      <c r="AL14" s="44">
        <v>1.46</v>
      </c>
    </row>
    <row r="15" spans="1:38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2515.59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1962.1602</v>
      </c>
      <c r="V15">
        <f t="shared" si="7"/>
        <v>0</v>
      </c>
      <c r="W15">
        <f t="shared" si="8"/>
        <v>1962.1602</v>
      </c>
      <c r="AJ15">
        <f>AJ14</f>
        <v>2515.59</v>
      </c>
      <c r="AK15" s="5" t="e">
        <f>C15+#REF!</f>
        <v>#REF!</v>
      </c>
      <c r="AL15" s="44">
        <v>0</v>
      </c>
    </row>
    <row r="16" spans="1:38" ht="18.75">
      <c r="A16" s="21" t="s">
        <v>16</v>
      </c>
      <c r="B16" s="20" t="s">
        <v>10</v>
      </c>
      <c r="C16" s="96">
        <v>1.09</v>
      </c>
      <c r="D16" s="22">
        <f t="shared" si="0"/>
        <v>32903.9172</v>
      </c>
      <c r="E16" s="22">
        <f>D16</f>
        <v>32903.9172</v>
      </c>
      <c r="F16" s="22">
        <f t="shared" si="1"/>
        <v>32903.9172</v>
      </c>
      <c r="G16" s="23">
        <f t="shared" si="2"/>
        <v>1.1444302176659003</v>
      </c>
      <c r="H16" s="6">
        <f t="shared" si="3"/>
        <v>1.2211907810448</v>
      </c>
      <c r="I16" s="8">
        <f>I15</f>
        <v>2515.59</v>
      </c>
      <c r="J16">
        <v>6</v>
      </c>
      <c r="K16">
        <v>2</v>
      </c>
      <c r="L16">
        <v>4</v>
      </c>
      <c r="M16" s="7">
        <f t="shared" si="4"/>
        <v>16451.9586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11923.896600000002</v>
      </c>
      <c r="V16">
        <f t="shared" si="7"/>
        <v>12376.702800000001</v>
      </c>
      <c r="W16">
        <f t="shared" si="8"/>
        <v>24300.599400000003</v>
      </c>
      <c r="AJ16">
        <f>AJ15</f>
        <v>2515.59</v>
      </c>
      <c r="AK16" s="5" t="e">
        <f>C16+#REF!</f>
        <v>#REF!</v>
      </c>
      <c r="AL16" s="44">
        <v>0.58</v>
      </c>
    </row>
    <row r="17" spans="1:38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2515.59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18715.9896</v>
      </c>
      <c r="V17">
        <f t="shared" si="7"/>
        <v>18715.9896</v>
      </c>
      <c r="W17">
        <f t="shared" si="8"/>
        <v>37431.9792</v>
      </c>
      <c r="AJ17">
        <f>AJ16</f>
        <v>2515.59</v>
      </c>
      <c r="AK17" s="5" t="e">
        <f>C17+#REF!</f>
        <v>#REF!</v>
      </c>
      <c r="AL17" s="44">
        <v>1.24</v>
      </c>
    </row>
    <row r="18" spans="1:38" ht="56.25">
      <c r="A18" s="52" t="s">
        <v>18</v>
      </c>
      <c r="B18" s="53" t="s">
        <v>19</v>
      </c>
      <c r="C18" s="96">
        <f>1.99+3.92</f>
        <v>5.91</v>
      </c>
      <c r="D18" s="22">
        <f t="shared" si="0"/>
        <v>178405.6428</v>
      </c>
      <c r="E18" s="22">
        <f>E20+E21+E22+E24+E25+E27+E28+E30+E31+E33+E34+E35+E37+E38+E40+E41+E42+E44+E45+E47+E48+E49+E51+E52+E53+E55+E56+E83+E84</f>
        <v>191428.65999999997</v>
      </c>
      <c r="F18" s="22">
        <f t="shared" si="1"/>
        <v>178405.6428</v>
      </c>
      <c r="G18" s="23">
        <f t="shared" si="2"/>
        <v>6.2051216389041</v>
      </c>
      <c r="H18" s="6">
        <f t="shared" si="3"/>
        <v>6.6213188219951995</v>
      </c>
      <c r="I18" s="8">
        <f>I17</f>
        <v>2515.59</v>
      </c>
      <c r="J18">
        <v>6</v>
      </c>
      <c r="K18">
        <v>2</v>
      </c>
      <c r="L18">
        <v>4</v>
      </c>
      <c r="M18" s="7">
        <f t="shared" si="4"/>
        <v>89202.82140000002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63543.803400000004</v>
      </c>
      <c r="V18">
        <f t="shared" si="7"/>
        <v>69732.1548</v>
      </c>
      <c r="W18">
        <f t="shared" si="8"/>
        <v>133275.9582</v>
      </c>
      <c r="AJ18">
        <f>AJ17</f>
        <v>2515.59</v>
      </c>
      <c r="AK18" s="5" t="e">
        <f>C18+#REF!</f>
        <v>#REF!</v>
      </c>
      <c r="AL18" s="44">
        <v>5.18</v>
      </c>
    </row>
    <row r="19" spans="1:18" ht="18.75">
      <c r="A19" s="52"/>
      <c r="B19" s="54" t="s">
        <v>62</v>
      </c>
      <c r="C19" s="51"/>
      <c r="D19" s="51"/>
      <c r="E19" s="51"/>
      <c r="F19" s="51"/>
      <c r="G19" s="23"/>
      <c r="H19" s="6"/>
      <c r="I19" s="8"/>
      <c r="M19" s="7"/>
      <c r="N19" s="7"/>
      <c r="O19" s="7"/>
      <c r="P19" s="9"/>
      <c r="Q19" s="5"/>
      <c r="R19" s="5"/>
    </row>
    <row r="20" spans="1:18" ht="37.5">
      <c r="A20" s="52"/>
      <c r="B20" s="53" t="s">
        <v>191</v>
      </c>
      <c r="C20" s="51"/>
      <c r="D20" s="51"/>
      <c r="E20" s="51">
        <v>9319.09</v>
      </c>
      <c r="F20" s="51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52"/>
      <c r="B21" s="53" t="s">
        <v>165</v>
      </c>
      <c r="C21" s="51"/>
      <c r="D21" s="51"/>
      <c r="E21" s="51">
        <v>532.23</v>
      </c>
      <c r="F21" s="51"/>
      <c r="G21" s="23"/>
      <c r="H21" s="6"/>
      <c r="I21" s="8"/>
      <c r="M21" s="7"/>
      <c r="N21" s="7"/>
      <c r="O21" s="7"/>
      <c r="P21" s="9"/>
      <c r="Q21" s="5"/>
      <c r="R21" s="5"/>
    </row>
    <row r="22" spans="1:18" ht="37.5">
      <c r="A22" s="52"/>
      <c r="B22" s="53" t="s">
        <v>152</v>
      </c>
      <c r="C22" s="51"/>
      <c r="D22" s="51"/>
      <c r="E22" s="51">
        <v>1442.55</v>
      </c>
      <c r="F22" s="51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52"/>
      <c r="B23" s="54" t="s">
        <v>90</v>
      </c>
      <c r="C23" s="51"/>
      <c r="D23" s="51"/>
      <c r="E23" s="51"/>
      <c r="F23" s="51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>
      <c r="A24" s="52"/>
      <c r="B24" s="54" t="s">
        <v>208</v>
      </c>
      <c r="C24" s="51"/>
      <c r="D24" s="51"/>
      <c r="E24" s="51">
        <v>574.21</v>
      </c>
      <c r="F24" s="51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52"/>
      <c r="B25" s="53" t="s">
        <v>242</v>
      </c>
      <c r="C25" s="51"/>
      <c r="D25" s="51"/>
      <c r="E25" s="51">
        <v>8898.91</v>
      </c>
      <c r="F25" s="51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52"/>
      <c r="B26" s="54" t="s">
        <v>108</v>
      </c>
      <c r="C26" s="51"/>
      <c r="D26" s="51"/>
      <c r="E26" s="51"/>
      <c r="F26" s="51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52"/>
      <c r="B27" s="53" t="s">
        <v>320</v>
      </c>
      <c r="C27" s="51"/>
      <c r="D27" s="51"/>
      <c r="E27" s="51">
        <v>245.41</v>
      </c>
      <c r="F27" s="51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52"/>
      <c r="B28" s="53" t="s">
        <v>335</v>
      </c>
      <c r="C28" s="51"/>
      <c r="D28" s="51"/>
      <c r="E28" s="51">
        <v>462.86</v>
      </c>
      <c r="F28" s="51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>
      <c r="A29" s="52"/>
      <c r="B29" s="54" t="s">
        <v>66</v>
      </c>
      <c r="C29" s="51"/>
      <c r="D29" s="51"/>
      <c r="E29" s="51"/>
      <c r="F29" s="51"/>
      <c r="G29" s="23"/>
      <c r="H29" s="6"/>
      <c r="I29" s="8"/>
      <c r="M29" s="7"/>
      <c r="N29" s="7"/>
      <c r="O29" s="7"/>
      <c r="P29" s="9"/>
      <c r="Q29" s="5"/>
      <c r="R29" s="5"/>
    </row>
    <row r="30" spans="1:18" ht="37.5">
      <c r="A30" s="52"/>
      <c r="B30" s="53" t="s">
        <v>282</v>
      </c>
      <c r="C30" s="51"/>
      <c r="D30" s="51"/>
      <c r="E30" s="51">
        <v>1067.93</v>
      </c>
      <c r="F30" s="51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52"/>
      <c r="B31" s="53" t="s">
        <v>127</v>
      </c>
      <c r="C31" s="51"/>
      <c r="D31" s="51"/>
      <c r="E31" s="51">
        <v>424.24</v>
      </c>
      <c r="F31" s="51"/>
      <c r="G31" s="23"/>
      <c r="H31" s="6"/>
      <c r="I31" s="8"/>
      <c r="M31" s="7"/>
      <c r="N31" s="7"/>
      <c r="O31" s="7"/>
      <c r="P31" s="9"/>
      <c r="Q31" s="5"/>
      <c r="R31" s="5"/>
    </row>
    <row r="32" spans="1:18" ht="18.75">
      <c r="A32" s="52"/>
      <c r="B32" s="54" t="s">
        <v>107</v>
      </c>
      <c r="C32" s="51"/>
      <c r="D32" s="51"/>
      <c r="E32" s="51"/>
      <c r="F32" s="51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52"/>
      <c r="B33" s="53" t="s">
        <v>366</v>
      </c>
      <c r="C33" s="51"/>
      <c r="D33" s="51"/>
      <c r="E33" s="51">
        <v>2899.91</v>
      </c>
      <c r="F33" s="51"/>
      <c r="G33" s="23"/>
      <c r="H33" s="6"/>
      <c r="I33" s="8"/>
      <c r="M33" s="7"/>
      <c r="N33" s="7"/>
      <c r="O33" s="7"/>
      <c r="P33" s="9"/>
      <c r="Q33" s="5"/>
      <c r="R33" s="5"/>
    </row>
    <row r="34" spans="1:18" ht="18.75">
      <c r="A34" s="52"/>
      <c r="B34" s="53" t="s">
        <v>354</v>
      </c>
      <c r="C34" s="51"/>
      <c r="D34" s="51"/>
      <c r="E34" s="51">
        <v>347</v>
      </c>
      <c r="F34" s="51"/>
      <c r="G34" s="23"/>
      <c r="H34" s="6"/>
      <c r="I34" s="8"/>
      <c r="M34" s="7"/>
      <c r="N34" s="7"/>
      <c r="O34" s="7"/>
      <c r="P34" s="9"/>
      <c r="Q34" s="5"/>
      <c r="R34" s="5"/>
    </row>
    <row r="35" spans="1:18" ht="56.25">
      <c r="A35" s="52"/>
      <c r="B35" s="53" t="s">
        <v>387</v>
      </c>
      <c r="C35" s="51"/>
      <c r="D35" s="51"/>
      <c r="E35" s="51">
        <v>42883.56</v>
      </c>
      <c r="F35" s="51"/>
      <c r="G35" s="23"/>
      <c r="H35" s="6"/>
      <c r="I35" s="8"/>
      <c r="M35" s="7"/>
      <c r="N35" s="7"/>
      <c r="O35" s="7"/>
      <c r="P35" s="9"/>
      <c r="Q35" s="5"/>
      <c r="R35" s="5"/>
    </row>
    <row r="36" spans="1:18" ht="18.75">
      <c r="A36" s="52"/>
      <c r="B36" s="54" t="s">
        <v>104</v>
      </c>
      <c r="C36" s="51"/>
      <c r="D36" s="51"/>
      <c r="E36" s="51"/>
      <c r="F36" s="51"/>
      <c r="G36" s="23"/>
      <c r="H36" s="6"/>
      <c r="I36" s="8"/>
      <c r="M36" s="7"/>
      <c r="N36" s="7"/>
      <c r="O36" s="7"/>
      <c r="P36" s="9"/>
      <c r="Q36" s="5"/>
      <c r="R36" s="5"/>
    </row>
    <row r="37" spans="1:18" ht="18.75">
      <c r="A37" s="52"/>
      <c r="B37" s="53" t="s">
        <v>427</v>
      </c>
      <c r="C37" s="51"/>
      <c r="D37" s="51"/>
      <c r="E37" s="51">
        <v>154.49</v>
      </c>
      <c r="F37" s="51"/>
      <c r="G37" s="23"/>
      <c r="H37" s="6"/>
      <c r="I37" s="8"/>
      <c r="M37" s="7"/>
      <c r="N37" s="7"/>
      <c r="O37" s="7"/>
      <c r="P37" s="9"/>
      <c r="Q37" s="5"/>
      <c r="R37" s="5"/>
    </row>
    <row r="38" spans="1:18" ht="18.75">
      <c r="A38" s="52"/>
      <c r="B38" s="53" t="s">
        <v>406</v>
      </c>
      <c r="C38" s="51"/>
      <c r="D38" s="51"/>
      <c r="E38" s="51">
        <v>5683.56</v>
      </c>
      <c r="F38" s="51"/>
      <c r="G38" s="23"/>
      <c r="H38" s="6"/>
      <c r="I38" s="8"/>
      <c r="M38" s="7"/>
      <c r="N38" s="7"/>
      <c r="O38" s="7"/>
      <c r="P38" s="9"/>
      <c r="Q38" s="5"/>
      <c r="R38" s="5"/>
    </row>
    <row r="39" spans="1:18" ht="18.75">
      <c r="A39" s="52"/>
      <c r="B39" s="54" t="s">
        <v>111</v>
      </c>
      <c r="C39" s="51"/>
      <c r="D39" s="51"/>
      <c r="E39" s="51"/>
      <c r="F39" s="51"/>
      <c r="G39" s="23"/>
      <c r="H39" s="6"/>
      <c r="I39" s="8"/>
      <c r="M39" s="7"/>
      <c r="N39" s="7"/>
      <c r="O39" s="7"/>
      <c r="P39" s="9"/>
      <c r="Q39" s="5"/>
      <c r="R39" s="5"/>
    </row>
    <row r="40" spans="1:18" ht="21.75" customHeight="1">
      <c r="A40" s="52"/>
      <c r="B40" s="53" t="s">
        <v>459</v>
      </c>
      <c r="C40" s="51"/>
      <c r="D40" s="51"/>
      <c r="E40" s="51">
        <v>87.36</v>
      </c>
      <c r="F40" s="51"/>
      <c r="G40" s="23"/>
      <c r="H40" s="6"/>
      <c r="I40" s="8"/>
      <c r="M40" s="7"/>
      <c r="N40" s="7"/>
      <c r="O40" s="7"/>
      <c r="P40" s="9"/>
      <c r="Q40" s="5"/>
      <c r="R40" s="5"/>
    </row>
    <row r="41" spans="1:18" ht="78.75" customHeight="1">
      <c r="A41" s="52"/>
      <c r="B41" s="53" t="s">
        <v>460</v>
      </c>
      <c r="C41" s="51"/>
      <c r="D41" s="51"/>
      <c r="E41" s="51">
        <v>28484.75</v>
      </c>
      <c r="F41" s="51"/>
      <c r="G41" s="23"/>
      <c r="H41" s="6"/>
      <c r="I41" s="8"/>
      <c r="M41" s="7"/>
      <c r="N41" s="7"/>
      <c r="O41" s="7"/>
      <c r="P41" s="9"/>
      <c r="Q41" s="5"/>
      <c r="R41" s="5"/>
    </row>
    <row r="42" spans="1:18" ht="43.5" customHeight="1">
      <c r="A42" s="52"/>
      <c r="B42" s="53" t="s">
        <v>475</v>
      </c>
      <c r="C42" s="51"/>
      <c r="D42" s="51"/>
      <c r="E42" s="51">
        <v>21830</v>
      </c>
      <c r="F42" s="51"/>
      <c r="G42" s="23"/>
      <c r="H42" s="6"/>
      <c r="I42" s="8"/>
      <c r="M42" s="7"/>
      <c r="N42" s="7"/>
      <c r="O42" s="7"/>
      <c r="P42" s="9"/>
      <c r="Q42" s="5"/>
      <c r="R42" s="5"/>
    </row>
    <row r="43" spans="1:18" ht="18.75">
      <c r="A43" s="52"/>
      <c r="B43" s="54" t="s">
        <v>81</v>
      </c>
      <c r="C43" s="51"/>
      <c r="D43" s="51"/>
      <c r="E43" s="51"/>
      <c r="F43" s="51"/>
      <c r="G43" s="23"/>
      <c r="H43" s="6"/>
      <c r="I43" s="8"/>
      <c r="M43" s="7"/>
      <c r="N43" s="7"/>
      <c r="O43" s="7"/>
      <c r="P43" s="9"/>
      <c r="Q43" s="5"/>
      <c r="R43" s="5"/>
    </row>
    <row r="44" spans="1:18" ht="18.75">
      <c r="A44" s="52"/>
      <c r="B44" s="53" t="s">
        <v>519</v>
      </c>
      <c r="C44" s="51"/>
      <c r="D44" s="51"/>
      <c r="E44" s="51">
        <v>618.33</v>
      </c>
      <c r="F44" s="51"/>
      <c r="G44" s="23"/>
      <c r="H44" s="6"/>
      <c r="I44" s="8"/>
      <c r="M44" s="7"/>
      <c r="N44" s="7"/>
      <c r="O44" s="7"/>
      <c r="P44" s="9"/>
      <c r="Q44" s="5"/>
      <c r="R44" s="5"/>
    </row>
    <row r="45" spans="1:18" ht="18.75">
      <c r="A45" s="52"/>
      <c r="B45" s="53" t="s">
        <v>487</v>
      </c>
      <c r="C45" s="51"/>
      <c r="D45" s="51"/>
      <c r="E45" s="51">
        <v>308.37</v>
      </c>
      <c r="F45" s="51"/>
      <c r="G45" s="23"/>
      <c r="H45" s="6"/>
      <c r="I45" s="8"/>
      <c r="M45" s="7"/>
      <c r="N45" s="7"/>
      <c r="O45" s="7"/>
      <c r="P45" s="9"/>
      <c r="Q45" s="5"/>
      <c r="R45" s="5"/>
    </row>
    <row r="46" spans="1:18" ht="18.75">
      <c r="A46" s="52"/>
      <c r="B46" s="54" t="s">
        <v>82</v>
      </c>
      <c r="C46" s="51"/>
      <c r="D46" s="51"/>
      <c r="E46" s="51"/>
      <c r="F46" s="51"/>
      <c r="G46" s="23"/>
      <c r="H46" s="6"/>
      <c r="I46" s="8"/>
      <c r="M46" s="7"/>
      <c r="N46" s="7"/>
      <c r="O46" s="7"/>
      <c r="P46" s="9"/>
      <c r="Q46" s="5"/>
      <c r="R46" s="5"/>
    </row>
    <row r="47" spans="1:18" ht="18.75">
      <c r="A47" s="52"/>
      <c r="B47" s="53" t="s">
        <v>553</v>
      </c>
      <c r="C47" s="51"/>
      <c r="D47" s="51"/>
      <c r="E47" s="51">
        <v>622.9</v>
      </c>
      <c r="F47" s="51"/>
      <c r="G47" s="23"/>
      <c r="H47" s="6"/>
      <c r="I47" s="8"/>
      <c r="M47" s="7"/>
      <c r="N47" s="7"/>
      <c r="O47" s="7"/>
      <c r="P47" s="9"/>
      <c r="Q47" s="5"/>
      <c r="R47" s="5"/>
    </row>
    <row r="48" spans="1:18" ht="18.75">
      <c r="A48" s="52"/>
      <c r="B48" s="53" t="s">
        <v>335</v>
      </c>
      <c r="C48" s="51"/>
      <c r="D48" s="51"/>
      <c r="E48" s="51">
        <v>462.86</v>
      </c>
      <c r="F48" s="51"/>
      <c r="G48" s="23"/>
      <c r="H48" s="6"/>
      <c r="I48" s="8"/>
      <c r="M48" s="7"/>
      <c r="N48" s="7"/>
      <c r="O48" s="7"/>
      <c r="P48" s="9"/>
      <c r="Q48" s="5"/>
      <c r="R48" s="5"/>
    </row>
    <row r="49" spans="1:18" ht="18.75">
      <c r="A49" s="52"/>
      <c r="B49" s="53" t="s">
        <v>536</v>
      </c>
      <c r="C49" s="51"/>
      <c r="D49" s="51"/>
      <c r="E49" s="51">
        <v>1853.79</v>
      </c>
      <c r="F49" s="51"/>
      <c r="G49" s="23"/>
      <c r="H49" s="6"/>
      <c r="I49" s="8"/>
      <c r="M49" s="7"/>
      <c r="N49" s="7"/>
      <c r="O49" s="7"/>
      <c r="P49" s="9"/>
      <c r="Q49" s="5"/>
      <c r="R49" s="5"/>
    </row>
    <row r="50" spans="1:18" ht="18.75">
      <c r="A50" s="52"/>
      <c r="B50" s="54" t="s">
        <v>83</v>
      </c>
      <c r="C50" s="51"/>
      <c r="D50" s="51"/>
      <c r="E50" s="51"/>
      <c r="F50" s="51"/>
      <c r="G50" s="23"/>
      <c r="H50" s="6"/>
      <c r="I50" s="8"/>
      <c r="M50" s="7"/>
      <c r="N50" s="7"/>
      <c r="O50" s="7"/>
      <c r="P50" s="9"/>
      <c r="Q50" s="5"/>
      <c r="R50" s="5"/>
    </row>
    <row r="51" spans="1:18" ht="37.5">
      <c r="A51" s="52"/>
      <c r="B51" s="53" t="s">
        <v>612</v>
      </c>
      <c r="C51" s="51"/>
      <c r="D51" s="51"/>
      <c r="E51" s="51">
        <v>4139.94</v>
      </c>
      <c r="F51" s="51"/>
      <c r="G51" s="23"/>
      <c r="H51" s="6"/>
      <c r="I51" s="8"/>
      <c r="M51" s="7"/>
      <c r="N51" s="7"/>
      <c r="O51" s="7"/>
      <c r="P51" s="9"/>
      <c r="Q51" s="5"/>
      <c r="R51" s="5"/>
    </row>
    <row r="52" spans="1:18" ht="18.75">
      <c r="A52" s="52"/>
      <c r="B52" s="53" t="s">
        <v>568</v>
      </c>
      <c r="C52" s="51"/>
      <c r="D52" s="51"/>
      <c r="E52" s="51">
        <v>12600</v>
      </c>
      <c r="F52" s="51"/>
      <c r="G52" s="23"/>
      <c r="H52" s="6"/>
      <c r="I52" s="8"/>
      <c r="M52" s="7"/>
      <c r="N52" s="7"/>
      <c r="O52" s="7"/>
      <c r="P52" s="9"/>
      <c r="Q52" s="5"/>
      <c r="R52" s="5"/>
    </row>
    <row r="53" spans="1:18" ht="18.75">
      <c r="A53" s="52"/>
      <c r="B53" s="53" t="s">
        <v>126</v>
      </c>
      <c r="C53" s="51"/>
      <c r="D53" s="51"/>
      <c r="E53" s="51">
        <v>193.12</v>
      </c>
      <c r="F53" s="51"/>
      <c r="G53" s="23"/>
      <c r="H53" s="6"/>
      <c r="I53" s="8"/>
      <c r="M53" s="7"/>
      <c r="N53" s="7"/>
      <c r="O53" s="7"/>
      <c r="P53" s="9"/>
      <c r="Q53" s="5"/>
      <c r="R53" s="5"/>
    </row>
    <row r="54" spans="1:18" ht="18.75">
      <c r="A54" s="52"/>
      <c r="B54" s="54" t="s">
        <v>84</v>
      </c>
      <c r="C54" s="51"/>
      <c r="D54" s="51"/>
      <c r="E54" s="51"/>
      <c r="F54" s="51"/>
      <c r="G54" s="23"/>
      <c r="H54" s="6"/>
      <c r="I54" s="8"/>
      <c r="M54" s="7"/>
      <c r="N54" s="7"/>
      <c r="O54" s="7"/>
      <c r="P54" s="9"/>
      <c r="Q54" s="5"/>
      <c r="R54" s="5"/>
    </row>
    <row r="55" spans="1:18" ht="37.5">
      <c r="A55" s="52"/>
      <c r="B55" s="53" t="s">
        <v>661</v>
      </c>
      <c r="C55" s="51"/>
      <c r="D55" s="51"/>
      <c r="E55" s="51">
        <v>26435.12</v>
      </c>
      <c r="F55" s="51"/>
      <c r="G55" s="23"/>
      <c r="H55" s="6"/>
      <c r="I55" s="8"/>
      <c r="M55" s="7"/>
      <c r="N55" s="7"/>
      <c r="O55" s="7"/>
      <c r="P55" s="9"/>
      <c r="Q55" s="5"/>
      <c r="R55" s="5"/>
    </row>
    <row r="56" spans="1:18" ht="37.5">
      <c r="A56" s="52"/>
      <c r="B56" s="53" t="s">
        <v>628</v>
      </c>
      <c r="C56" s="51"/>
      <c r="D56" s="51"/>
      <c r="E56" s="51">
        <v>846.17</v>
      </c>
      <c r="F56" s="51"/>
      <c r="G56" s="23"/>
      <c r="H56" s="6"/>
      <c r="I56" s="8"/>
      <c r="M56" s="7"/>
      <c r="N56" s="7"/>
      <c r="O56" s="7"/>
      <c r="P56" s="9"/>
      <c r="Q56" s="5"/>
      <c r="R56" s="5"/>
    </row>
    <row r="57" spans="1:18" ht="18.75" customHeight="1" hidden="1">
      <c r="A57" s="52"/>
      <c r="B57" s="53"/>
      <c r="C57" s="51"/>
      <c r="D57" s="51"/>
      <c r="E57" s="51"/>
      <c r="F57" s="51"/>
      <c r="G57" s="23"/>
      <c r="H57" s="6"/>
      <c r="I57" s="8"/>
      <c r="M57" s="7"/>
      <c r="N57" s="7"/>
      <c r="O57" s="7"/>
      <c r="P57" s="9"/>
      <c r="Q57" s="5"/>
      <c r="R57" s="5"/>
    </row>
    <row r="58" spans="1:18" ht="18.75" hidden="1">
      <c r="A58" s="52"/>
      <c r="B58" s="53"/>
      <c r="C58" s="51"/>
      <c r="D58" s="51"/>
      <c r="E58" s="51"/>
      <c r="F58" s="51"/>
      <c r="G58" s="23"/>
      <c r="H58" s="6"/>
      <c r="I58" s="8"/>
      <c r="M58" s="7"/>
      <c r="N58" s="7"/>
      <c r="O58" s="7"/>
      <c r="P58" s="9"/>
      <c r="Q58" s="5"/>
      <c r="R58" s="5"/>
    </row>
    <row r="59" spans="1:18" ht="21.75" customHeight="1" hidden="1">
      <c r="A59" s="52"/>
      <c r="B59" s="53"/>
      <c r="C59" s="51"/>
      <c r="D59" s="51"/>
      <c r="E59" s="51"/>
      <c r="F59" s="51"/>
      <c r="G59" s="23"/>
      <c r="H59" s="6"/>
      <c r="I59" s="8"/>
      <c r="M59" s="7"/>
      <c r="N59" s="7"/>
      <c r="O59" s="7"/>
      <c r="P59" s="9"/>
      <c r="Q59" s="5"/>
      <c r="R59" s="5"/>
    </row>
    <row r="60" spans="1:23" ht="18.75" hidden="1">
      <c r="A60" s="55"/>
      <c r="B60" s="64"/>
      <c r="C60" s="65"/>
      <c r="D60" s="65"/>
      <c r="E60" s="65"/>
      <c r="F60" s="65"/>
      <c r="G60" s="23"/>
      <c r="H60" s="6"/>
      <c r="I60" s="8"/>
      <c r="J60">
        <v>6</v>
      </c>
      <c r="K60">
        <v>2</v>
      </c>
      <c r="L60">
        <v>4</v>
      </c>
      <c r="M60" s="7">
        <f>C60*I60*J60</f>
        <v>0</v>
      </c>
      <c r="N60" s="7" t="e">
        <f>I60*#REF!*K60</f>
        <v>#REF!</v>
      </c>
      <c r="O60" s="7" t="e">
        <f>#REF!*I60*L60</f>
        <v>#REF!</v>
      </c>
      <c r="P60" s="10"/>
      <c r="Q60" s="5"/>
      <c r="U60">
        <f>I60*Q60*T60</f>
        <v>0</v>
      </c>
      <c r="V60">
        <f>T60*R60*I60</f>
        <v>0</v>
      </c>
      <c r="W60">
        <f>SUM(U60:V60)</f>
        <v>0</v>
      </c>
    </row>
    <row r="61" spans="1:23" ht="18.75" hidden="1">
      <c r="A61" s="52"/>
      <c r="B61" s="64"/>
      <c r="C61" s="65"/>
      <c r="D61" s="65"/>
      <c r="E61" s="65"/>
      <c r="F61" s="65"/>
      <c r="G61" s="23"/>
      <c r="H61" s="6"/>
      <c r="I61" s="8"/>
      <c r="J61">
        <v>6</v>
      </c>
      <c r="K61">
        <v>2</v>
      </c>
      <c r="L61">
        <v>4</v>
      </c>
      <c r="M61" s="7">
        <f>C61*I61*J61</f>
        <v>0</v>
      </c>
      <c r="N61" s="7" t="e">
        <f>I61*#REF!*K61</f>
        <v>#REF!</v>
      </c>
      <c r="O61" s="7" t="e">
        <f>#REF!*I61*L61</f>
        <v>#REF!</v>
      </c>
      <c r="P61" s="10"/>
      <c r="Q61" s="5"/>
      <c r="U61">
        <f>I61*Q61*T61</f>
        <v>0</v>
      </c>
      <c r="V61">
        <f>T61*R61*I61</f>
        <v>0</v>
      </c>
      <c r="W61">
        <f>SUM(U61:V61)</f>
        <v>0</v>
      </c>
    </row>
    <row r="62" spans="1:23" ht="18.75" hidden="1">
      <c r="A62" s="52"/>
      <c r="B62" s="66"/>
      <c r="C62" s="65"/>
      <c r="D62" s="65"/>
      <c r="E62" s="65"/>
      <c r="F62" s="65"/>
      <c r="G62" s="23"/>
      <c r="H62" s="6"/>
      <c r="I62" s="8"/>
      <c r="J62">
        <v>6</v>
      </c>
      <c r="K62">
        <v>2</v>
      </c>
      <c r="L62">
        <v>4</v>
      </c>
      <c r="M62" s="7">
        <f>C62*I62*J62</f>
        <v>0</v>
      </c>
      <c r="N62" s="7" t="e">
        <f>I62*#REF!*K62</f>
        <v>#REF!</v>
      </c>
      <c r="O62" s="7" t="e">
        <f>#REF!*I62*L62</f>
        <v>#REF!</v>
      </c>
      <c r="P62" s="10"/>
      <c r="Q62" s="5"/>
      <c r="U62">
        <f>I62*Q62*T62</f>
        <v>0</v>
      </c>
      <c r="V62">
        <f>T62*R62*I62</f>
        <v>0</v>
      </c>
      <c r="W62">
        <f>SUM(U62:V62)</f>
        <v>0</v>
      </c>
    </row>
    <row r="63" spans="1:17" ht="18.75" hidden="1">
      <c r="A63" s="52"/>
      <c r="B63" s="66"/>
      <c r="C63" s="65"/>
      <c r="D63" s="65"/>
      <c r="E63" s="65"/>
      <c r="F63" s="65"/>
      <c r="G63" s="23"/>
      <c r="H63" s="6"/>
      <c r="I63" s="8"/>
      <c r="M63" s="7"/>
      <c r="N63" s="7"/>
      <c r="O63" s="7"/>
      <c r="P63" s="10"/>
      <c r="Q63" s="5"/>
    </row>
    <row r="64" spans="1:17" ht="18.75" hidden="1">
      <c r="A64" s="52"/>
      <c r="B64" s="66"/>
      <c r="C64" s="65"/>
      <c r="D64" s="65"/>
      <c r="E64" s="65"/>
      <c r="F64" s="65"/>
      <c r="G64" s="23"/>
      <c r="H64" s="6"/>
      <c r="I64" s="8"/>
      <c r="M64" s="7"/>
      <c r="N64" s="7"/>
      <c r="O64" s="7"/>
      <c r="P64" s="10"/>
      <c r="Q64" s="5"/>
    </row>
    <row r="65" spans="1:17" ht="18.75" hidden="1">
      <c r="A65" s="52"/>
      <c r="B65" s="66"/>
      <c r="C65" s="65"/>
      <c r="D65" s="65"/>
      <c r="E65" s="65"/>
      <c r="F65" s="65"/>
      <c r="G65" s="23"/>
      <c r="H65" s="6"/>
      <c r="I65" s="8"/>
      <c r="M65" s="7"/>
      <c r="N65" s="7"/>
      <c r="O65" s="7"/>
      <c r="P65" s="10"/>
      <c r="Q65" s="5"/>
    </row>
    <row r="66" spans="1:17" ht="18.75" customHeight="1" hidden="1">
      <c r="A66" s="52"/>
      <c r="B66" s="66"/>
      <c r="C66" s="65"/>
      <c r="D66" s="65"/>
      <c r="E66" s="65"/>
      <c r="F66" s="65"/>
      <c r="G66" s="23"/>
      <c r="H66" s="6"/>
      <c r="I66" s="8"/>
      <c r="M66" s="7"/>
      <c r="N66" s="7"/>
      <c r="O66" s="7"/>
      <c r="P66" s="10"/>
      <c r="Q66" s="5"/>
    </row>
    <row r="67" spans="1:17" ht="18.75" hidden="1">
      <c r="A67" s="52"/>
      <c r="B67" s="66"/>
      <c r="C67" s="65"/>
      <c r="D67" s="65"/>
      <c r="E67" s="65"/>
      <c r="F67" s="65"/>
      <c r="G67" s="23"/>
      <c r="H67" s="6"/>
      <c r="I67" s="8"/>
      <c r="M67" s="7"/>
      <c r="N67" s="7"/>
      <c r="O67" s="7"/>
      <c r="P67" s="10"/>
      <c r="Q67" s="5"/>
    </row>
    <row r="68" spans="1:17" ht="18.75" hidden="1">
      <c r="A68" s="52"/>
      <c r="B68" s="66"/>
      <c r="C68" s="65"/>
      <c r="D68" s="65"/>
      <c r="E68" s="65"/>
      <c r="F68" s="65"/>
      <c r="G68" s="23"/>
      <c r="H68" s="6"/>
      <c r="I68" s="8"/>
      <c r="M68" s="7"/>
      <c r="N68" s="7"/>
      <c r="O68" s="7"/>
      <c r="P68" s="10"/>
      <c r="Q68" s="5"/>
    </row>
    <row r="69" spans="1:17" ht="18.75" hidden="1">
      <c r="A69" s="52"/>
      <c r="B69" s="66"/>
      <c r="C69" s="65"/>
      <c r="D69" s="65"/>
      <c r="E69" s="65"/>
      <c r="F69" s="65"/>
      <c r="G69" s="23"/>
      <c r="H69" s="6"/>
      <c r="I69" s="8"/>
      <c r="M69" s="7"/>
      <c r="N69" s="7"/>
      <c r="O69" s="7"/>
      <c r="P69" s="10"/>
      <c r="Q69" s="5"/>
    </row>
    <row r="70" spans="1:17" ht="18.75" hidden="1">
      <c r="A70" s="52"/>
      <c r="B70" s="66"/>
      <c r="C70" s="65"/>
      <c r="D70" s="65"/>
      <c r="E70" s="65"/>
      <c r="F70" s="65"/>
      <c r="G70" s="23"/>
      <c r="H70" s="6"/>
      <c r="I70" s="8"/>
      <c r="M70" s="7"/>
      <c r="N70" s="7"/>
      <c r="O70" s="7"/>
      <c r="P70" s="10"/>
      <c r="Q70" s="5"/>
    </row>
    <row r="71" spans="1:17" ht="18.75" hidden="1">
      <c r="A71" s="52"/>
      <c r="B71" s="66"/>
      <c r="C71" s="65"/>
      <c r="D71" s="65"/>
      <c r="E71" s="65"/>
      <c r="F71" s="65"/>
      <c r="G71" s="23"/>
      <c r="H71" s="6"/>
      <c r="I71" s="8"/>
      <c r="M71" s="7"/>
      <c r="N71" s="7"/>
      <c r="O71" s="7"/>
      <c r="P71" s="10"/>
      <c r="Q71" s="5"/>
    </row>
    <row r="72" spans="1:17" ht="18.75" hidden="1">
      <c r="A72" s="52"/>
      <c r="B72" s="66"/>
      <c r="C72" s="65"/>
      <c r="D72" s="65"/>
      <c r="E72" s="65"/>
      <c r="F72" s="65"/>
      <c r="G72" s="23"/>
      <c r="H72" s="6"/>
      <c r="I72" s="8"/>
      <c r="M72" s="7"/>
      <c r="N72" s="7"/>
      <c r="O72" s="7"/>
      <c r="P72" s="10"/>
      <c r="Q72" s="5"/>
    </row>
    <row r="73" spans="1:17" ht="18.75" hidden="1">
      <c r="A73" s="52"/>
      <c r="B73" s="66"/>
      <c r="C73" s="65"/>
      <c r="D73" s="65"/>
      <c r="E73" s="65"/>
      <c r="F73" s="65"/>
      <c r="G73" s="23"/>
      <c r="H73" s="6"/>
      <c r="I73" s="8"/>
      <c r="M73" s="7"/>
      <c r="N73" s="7"/>
      <c r="O73" s="7"/>
      <c r="P73" s="10"/>
      <c r="Q73" s="5"/>
    </row>
    <row r="74" spans="1:17" ht="18.75" hidden="1">
      <c r="A74" s="52"/>
      <c r="B74" s="66"/>
      <c r="C74" s="65"/>
      <c r="D74" s="65"/>
      <c r="E74" s="65"/>
      <c r="F74" s="65"/>
      <c r="G74" s="23"/>
      <c r="H74" s="6"/>
      <c r="I74" s="8"/>
      <c r="M74" s="7"/>
      <c r="N74" s="7"/>
      <c r="O74" s="7"/>
      <c r="P74" s="10"/>
      <c r="Q74" s="5"/>
    </row>
    <row r="75" spans="1:17" ht="18.75" hidden="1">
      <c r="A75" s="52"/>
      <c r="B75" s="66"/>
      <c r="C75" s="65"/>
      <c r="D75" s="65"/>
      <c r="E75" s="65"/>
      <c r="F75" s="65"/>
      <c r="G75" s="23"/>
      <c r="H75" s="6"/>
      <c r="I75" s="8"/>
      <c r="M75" s="7"/>
      <c r="N75" s="7"/>
      <c r="O75" s="7"/>
      <c r="P75" s="10"/>
      <c r="Q75" s="5"/>
    </row>
    <row r="76" spans="1:17" ht="18.75" hidden="1">
      <c r="A76" s="52"/>
      <c r="B76" s="66"/>
      <c r="C76" s="65"/>
      <c r="D76" s="65"/>
      <c r="E76" s="65"/>
      <c r="F76" s="65"/>
      <c r="G76" s="23"/>
      <c r="H76" s="6"/>
      <c r="I76" s="8"/>
      <c r="M76" s="7"/>
      <c r="N76" s="7"/>
      <c r="O76" s="7"/>
      <c r="P76" s="10"/>
      <c r="Q76" s="5"/>
    </row>
    <row r="77" spans="1:17" ht="18.75" hidden="1">
      <c r="A77" s="52"/>
      <c r="B77" s="66"/>
      <c r="C77" s="65"/>
      <c r="D77" s="65"/>
      <c r="E77" s="65"/>
      <c r="F77" s="65"/>
      <c r="G77" s="23"/>
      <c r="H77" s="6"/>
      <c r="I77" s="8"/>
      <c r="M77" s="7"/>
      <c r="N77" s="7"/>
      <c r="O77" s="7"/>
      <c r="P77" s="10"/>
      <c r="Q77" s="5"/>
    </row>
    <row r="78" spans="1:17" ht="18.75" hidden="1">
      <c r="A78" s="52"/>
      <c r="B78" s="66"/>
      <c r="C78" s="65"/>
      <c r="D78" s="65"/>
      <c r="E78" s="65"/>
      <c r="F78" s="65"/>
      <c r="G78" s="23"/>
      <c r="H78" s="6"/>
      <c r="I78" s="8"/>
      <c r="M78" s="7"/>
      <c r="N78" s="7"/>
      <c r="O78" s="7"/>
      <c r="P78" s="10"/>
      <c r="Q78" s="5"/>
    </row>
    <row r="79" spans="1:17" ht="18.75" hidden="1">
      <c r="A79" s="52"/>
      <c r="B79" s="66"/>
      <c r="C79" s="65"/>
      <c r="D79" s="65"/>
      <c r="E79" s="65"/>
      <c r="F79" s="65"/>
      <c r="G79" s="23"/>
      <c r="H79" s="6"/>
      <c r="I79" s="8"/>
      <c r="M79" s="7"/>
      <c r="N79" s="7"/>
      <c r="O79" s="7"/>
      <c r="P79" s="10"/>
      <c r="Q79" s="5"/>
    </row>
    <row r="80" spans="1:17" ht="18.75" hidden="1">
      <c r="A80" s="52"/>
      <c r="B80" s="66"/>
      <c r="C80" s="65"/>
      <c r="D80" s="65"/>
      <c r="E80" s="65"/>
      <c r="F80" s="65"/>
      <c r="G80" s="23"/>
      <c r="H80" s="6"/>
      <c r="I80" s="8"/>
      <c r="M80" s="7"/>
      <c r="N80" s="7"/>
      <c r="O80" s="7"/>
      <c r="P80" s="10"/>
      <c r="Q80" s="5"/>
    </row>
    <row r="81" spans="1:17" ht="18.75" customHeight="1" hidden="1">
      <c r="A81" s="52"/>
      <c r="B81" s="66"/>
      <c r="C81" s="65"/>
      <c r="D81" s="65"/>
      <c r="E81" s="65"/>
      <c r="F81" s="65"/>
      <c r="G81" s="23"/>
      <c r="H81" s="6"/>
      <c r="I81" s="8"/>
      <c r="M81" s="7"/>
      <c r="N81" s="7"/>
      <c r="O81" s="7"/>
      <c r="P81" s="10"/>
      <c r="Q81" s="5"/>
    </row>
    <row r="82" spans="1:17" ht="18.75" customHeight="1">
      <c r="A82" s="52"/>
      <c r="B82" s="71" t="s">
        <v>85</v>
      </c>
      <c r="C82" s="65"/>
      <c r="D82" s="65"/>
      <c r="E82" s="65"/>
      <c r="F82" s="65"/>
      <c r="G82" s="23"/>
      <c r="H82" s="6"/>
      <c r="I82" s="8"/>
      <c r="M82" s="7"/>
      <c r="N82" s="7"/>
      <c r="O82" s="7"/>
      <c r="P82" s="10"/>
      <c r="Q82" s="5"/>
    </row>
    <row r="83" spans="1:17" ht="75">
      <c r="A83" s="52"/>
      <c r="B83" s="66" t="s">
        <v>701</v>
      </c>
      <c r="C83" s="65"/>
      <c r="D83" s="65"/>
      <c r="E83" s="65">
        <v>17431.88</v>
      </c>
      <c r="F83" s="65"/>
      <c r="G83" s="23"/>
      <c r="H83" s="6"/>
      <c r="I83" s="8"/>
      <c r="M83" s="7"/>
      <c r="N83" s="7"/>
      <c r="O83" s="7"/>
      <c r="P83" s="10"/>
      <c r="Q83" s="5"/>
    </row>
    <row r="84" spans="1:17" ht="18.75" customHeight="1">
      <c r="A84" s="52"/>
      <c r="B84" s="66" t="s">
        <v>678</v>
      </c>
      <c r="C84" s="65"/>
      <c r="D84" s="65"/>
      <c r="E84" s="65">
        <v>578.12</v>
      </c>
      <c r="F84" s="65"/>
      <c r="G84" s="23"/>
      <c r="H84" s="6"/>
      <c r="I84" s="8"/>
      <c r="M84" s="7"/>
      <c r="N84" s="7"/>
      <c r="O84" s="7"/>
      <c r="P84" s="10"/>
      <c r="Q84" s="5"/>
    </row>
    <row r="85" spans="1:23" ht="18.75">
      <c r="A85" s="58"/>
      <c r="B85" s="53" t="s">
        <v>11</v>
      </c>
      <c r="C85" s="55">
        <f>SUM(C13:C62)</f>
        <v>10.129999999999999</v>
      </c>
      <c r="D85" s="51">
        <f>SUM(D13:D67)</f>
        <v>305795.1204</v>
      </c>
      <c r="E85" s="51">
        <f>E13+E14+E16+E18</f>
        <v>318818.1376</v>
      </c>
      <c r="F85" s="51">
        <f>SUM(F13:F67)</f>
        <v>305795.1204</v>
      </c>
      <c r="G85" s="23">
        <f>1.04993597951*C85</f>
        <v>10.635851472436299</v>
      </c>
      <c r="H85" s="6">
        <f>1.12035851472*C85</f>
        <v>11.349231754113598</v>
      </c>
      <c r="I85" s="8">
        <f>I18</f>
        <v>2515.59</v>
      </c>
      <c r="M85" s="7"/>
      <c r="P85" s="10"/>
      <c r="Q85" s="5">
        <f>SUM(Q13:Q62)</f>
        <v>8.75</v>
      </c>
      <c r="R85" s="5">
        <f>SUM(R13:R62)</f>
        <v>9.16</v>
      </c>
      <c r="S85" s="5"/>
      <c r="T85" s="5"/>
      <c r="U85" s="5">
        <f>SUM(U13:U62)</f>
        <v>132068.475</v>
      </c>
      <c r="V85" s="5">
        <f>SUM(V13:V62)</f>
        <v>138256.82640000002</v>
      </c>
      <c r="W85" s="5">
        <f>SUM(W13:W62)</f>
        <v>270325.3014</v>
      </c>
    </row>
    <row r="86" spans="1:23" ht="37.5" hidden="1">
      <c r="A86" s="58"/>
      <c r="B86" s="20" t="s">
        <v>134</v>
      </c>
      <c r="C86" s="43"/>
      <c r="D86" s="96">
        <v>-2483.32</v>
      </c>
      <c r="E86" s="97">
        <f>D86</f>
        <v>-2483.32</v>
      </c>
      <c r="F86" s="44"/>
      <c r="G86" s="109"/>
      <c r="H86" s="73"/>
      <c r="I86" s="8"/>
      <c r="M86" s="7"/>
      <c r="P86" s="10"/>
      <c r="Q86" s="5"/>
      <c r="R86" s="5"/>
      <c r="S86" s="5"/>
      <c r="T86" s="5"/>
      <c r="U86" s="5"/>
      <c r="V86" s="5"/>
      <c r="W86" s="5"/>
    </row>
    <row r="87" spans="1:23" ht="37.5" hidden="1">
      <c r="A87" s="58"/>
      <c r="B87" s="20" t="s">
        <v>135</v>
      </c>
      <c r="C87" s="43"/>
      <c r="D87" s="44">
        <f>D85+D86</f>
        <v>303311.8004</v>
      </c>
      <c r="E87" s="44">
        <f>E85+E86</f>
        <v>316334.8176</v>
      </c>
      <c r="F87" s="44">
        <f>F85+F86</f>
        <v>305795.1204</v>
      </c>
      <c r="G87" s="109"/>
      <c r="H87" s="73"/>
      <c r="I87" s="8"/>
      <c r="M87" s="7"/>
      <c r="P87" s="10"/>
      <c r="Q87" s="5"/>
      <c r="R87" s="5"/>
      <c r="S87" s="5"/>
      <c r="T87" s="5"/>
      <c r="U87" s="5"/>
      <c r="V87" s="5"/>
      <c r="W87" s="5"/>
    </row>
    <row r="88" spans="1:38" ht="19.5" customHeight="1" hidden="1">
      <c r="A88" s="58">
        <v>5</v>
      </c>
      <c r="B88" s="53" t="s">
        <v>22</v>
      </c>
      <c r="C88" s="50">
        <v>1.85</v>
      </c>
      <c r="D88" s="51">
        <f>AJ88*6*AK88</f>
        <v>51770.84220000001</v>
      </c>
      <c r="E88" s="51">
        <f>D88</f>
        <v>51770.84220000001</v>
      </c>
      <c r="F88" s="51">
        <f>AL88*12*AJ88</f>
        <v>57053.5812</v>
      </c>
      <c r="G88" s="49" t="e">
        <f>#REF!</f>
        <v>#REF!</v>
      </c>
      <c r="H88" s="5" t="e">
        <f>C88+#REF!</f>
        <v>#REF!</v>
      </c>
      <c r="I88" s="44">
        <v>3.43</v>
      </c>
      <c r="J88">
        <v>10</v>
      </c>
      <c r="K88">
        <v>2</v>
      </c>
      <c r="M88" s="7">
        <f>C88*I88*J88</f>
        <v>63.455000000000005</v>
      </c>
      <c r="N88" s="7" t="e">
        <f>#REF!*I88*K88</f>
        <v>#REF!</v>
      </c>
      <c r="O88" s="7" t="e">
        <f>SUM(M88:N88)</f>
        <v>#REF!</v>
      </c>
      <c r="P88" s="9"/>
      <c r="Q88" s="5">
        <v>1.47</v>
      </c>
      <c r="R88">
        <v>1.58</v>
      </c>
      <c r="S88">
        <v>6</v>
      </c>
      <c r="T88">
        <v>6</v>
      </c>
      <c r="U88">
        <f>Q88*I88*S88</f>
        <v>30.2526</v>
      </c>
      <c r="V88">
        <f>R88*T88*I88</f>
        <v>32.516400000000004</v>
      </c>
      <c r="W88">
        <f>SUM(U88:V88)</f>
        <v>62.769000000000005</v>
      </c>
      <c r="AB88" t="e">
        <f>#REF!</f>
        <v>#REF!</v>
      </c>
      <c r="AC88" s="49" t="e">
        <f>#REF!</f>
        <v>#REF!</v>
      </c>
      <c r="AD88" s="49">
        <v>3.05</v>
      </c>
      <c r="AE88">
        <f>AE17</f>
        <v>0</v>
      </c>
      <c r="AF88">
        <f>AF66</f>
        <v>0</v>
      </c>
      <c r="AG88">
        <v>3.05</v>
      </c>
      <c r="AH88">
        <v>3.43</v>
      </c>
      <c r="AJ88">
        <f>AJ18</f>
        <v>2515.59</v>
      </c>
      <c r="AK88">
        <v>3.43</v>
      </c>
      <c r="AL88">
        <v>1.89</v>
      </c>
    </row>
    <row r="89" spans="1:16" ht="18.75">
      <c r="A89" s="59"/>
      <c r="B89" s="59"/>
      <c r="C89" s="59"/>
      <c r="D89" s="59"/>
      <c r="E89" s="59"/>
      <c r="F89" s="59"/>
      <c r="G89" s="16"/>
      <c r="P89" s="10"/>
    </row>
    <row r="90" spans="1:16" ht="18.75">
      <c r="A90" s="153" t="s">
        <v>137</v>
      </c>
      <c r="B90" s="153"/>
      <c r="C90" s="140">
        <v>271839.01</v>
      </c>
      <c r="D90" s="74"/>
      <c r="E90" s="74" t="s">
        <v>13</v>
      </c>
      <c r="F90" s="80"/>
      <c r="G90" s="16"/>
      <c r="P90" s="10"/>
    </row>
    <row r="91" spans="1:16" ht="30.75" customHeight="1">
      <c r="A91" s="153" t="s">
        <v>715</v>
      </c>
      <c r="B91" s="153"/>
      <c r="C91" s="140">
        <v>213493.67</v>
      </c>
      <c r="D91" s="74"/>
      <c r="E91" s="74" t="s">
        <v>13</v>
      </c>
      <c r="F91" s="80"/>
      <c r="G91" s="16"/>
      <c r="P91" s="10"/>
    </row>
    <row r="92" spans="1:7" ht="18.75">
      <c r="A92" s="163" t="s">
        <v>12</v>
      </c>
      <c r="B92" s="163"/>
      <c r="C92" s="163"/>
      <c r="D92" s="163"/>
      <c r="E92" s="163"/>
      <c r="F92" s="163"/>
      <c r="G92" s="16"/>
    </row>
    <row r="93" spans="1:7" ht="18.75" customHeight="1" hidden="1">
      <c r="A93" s="170" t="s">
        <v>26</v>
      </c>
      <c r="B93" s="170"/>
      <c r="C93" s="63" t="e">
        <f>C90-#REF!</f>
        <v>#REF!</v>
      </c>
      <c r="D93" s="59"/>
      <c r="E93" s="59"/>
      <c r="F93" s="59"/>
      <c r="G93" s="16"/>
    </row>
    <row r="94" spans="1:7" ht="18.75" customHeight="1" hidden="1">
      <c r="A94" s="170" t="s">
        <v>28</v>
      </c>
      <c r="B94" s="170"/>
      <c r="C94" s="60">
        <f>D85-E85</f>
        <v>-13023.017200000002</v>
      </c>
      <c r="D94" s="67"/>
      <c r="E94" s="67"/>
      <c r="F94" s="67"/>
      <c r="G94" s="3"/>
    </row>
    <row r="95" spans="1:7" ht="18.75">
      <c r="A95" s="68"/>
      <c r="B95" s="69"/>
      <c r="C95" s="69"/>
      <c r="D95" s="69"/>
      <c r="E95" s="143">
        <f>318818.4-E85</f>
        <v>0.2624000000068918</v>
      </c>
      <c r="F95" s="69"/>
      <c r="G95" s="3"/>
    </row>
    <row r="96" spans="1:7" ht="12.75">
      <c r="A96" s="67"/>
      <c r="B96" s="70"/>
      <c r="C96" s="70"/>
      <c r="D96" s="70"/>
      <c r="E96" s="70"/>
      <c r="F96" s="70"/>
      <c r="G96" s="1"/>
    </row>
    <row r="97" spans="1:6" ht="12.75">
      <c r="A97" s="67"/>
      <c r="B97" s="67"/>
      <c r="C97" s="67"/>
      <c r="D97" s="67"/>
      <c r="E97" s="67"/>
      <c r="F97" s="67"/>
    </row>
  </sheetData>
  <sheetProtection/>
  <mergeCells count="16">
    <mergeCell ref="A94:B94"/>
    <mergeCell ref="I9:P12"/>
    <mergeCell ref="A93:B93"/>
    <mergeCell ref="Q9:W12"/>
    <mergeCell ref="A92:F92"/>
    <mergeCell ref="A90:B90"/>
    <mergeCell ref="A91:B91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rowBreaks count="1" manualBreakCount="1">
    <brk id="49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82"/>
  <sheetViews>
    <sheetView view="pageBreakPreview" zoomScale="75" zoomScaleSheetLayoutView="75" zoomScalePageLayoutView="0" workbookViewId="0" topLeftCell="A34">
      <selection activeCell="F13" sqref="F13:F18"/>
    </sheetView>
  </sheetViews>
  <sheetFormatPr defaultColWidth="9.00390625" defaultRowHeight="12.75"/>
  <cols>
    <col min="1" max="1" width="8.25390625" style="0" bestFit="1" customWidth="1"/>
    <col min="2" max="2" width="48.125" style="0" customWidth="1"/>
    <col min="3" max="3" width="13.25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3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49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18.75">
      <c r="A7" s="14"/>
      <c r="B7" s="15" t="s">
        <v>141</v>
      </c>
      <c r="C7" s="110">
        <v>1776.3</v>
      </c>
      <c r="D7" s="11" t="s">
        <v>716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42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2.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3" ht="18.75">
      <c r="A13" s="21" t="s">
        <v>4</v>
      </c>
      <c r="B13" s="20" t="s">
        <v>5</v>
      </c>
      <c r="C13" s="96">
        <v>1.38</v>
      </c>
      <c r="D13" s="22">
        <f aca="true" t="shared" si="0" ref="D13:D18">12*C13*AE13</f>
        <v>29415.528</v>
      </c>
      <c r="E13" s="22">
        <f>D13</f>
        <v>29415.528</v>
      </c>
      <c r="F13" s="22">
        <f aca="true" t="shared" si="1" ref="F13:F18">D13</f>
        <v>29415.528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1776.3</v>
      </c>
      <c r="J13">
        <v>6</v>
      </c>
      <c r="K13">
        <v>2</v>
      </c>
      <c r="L13">
        <v>4</v>
      </c>
      <c r="M13" s="7">
        <f aca="true" t="shared" si="4" ref="M13:M18">C13*I13*J13</f>
        <v>14707.764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11190.69</v>
      </c>
      <c r="V13">
        <f aca="true" t="shared" si="7" ref="V13:V18">T13*R13*I13</f>
        <v>11617.002000000002</v>
      </c>
      <c r="W13">
        <f aca="true" t="shared" si="8" ref="W13:W18">SUM(U13:V13)</f>
        <v>22807.692000000003</v>
      </c>
      <c r="AE13" s="49">
        <f>C7</f>
        <v>1776.3</v>
      </c>
      <c r="AF13" s="5" t="e">
        <f>C13+#REF!</f>
        <v>#REF!</v>
      </c>
      <c r="AG13" s="44">
        <v>1.14</v>
      </c>
    </row>
    <row r="14" spans="1:33" ht="37.5">
      <c r="A14" s="21" t="s">
        <v>6</v>
      </c>
      <c r="B14" s="20" t="s">
        <v>7</v>
      </c>
      <c r="C14" s="96">
        <v>1.75</v>
      </c>
      <c r="D14" s="22">
        <f t="shared" si="0"/>
        <v>37302.299999999996</v>
      </c>
      <c r="E14" s="22">
        <f>D14</f>
        <v>37302.299999999996</v>
      </c>
      <c r="F14" s="22">
        <f t="shared" si="1"/>
        <v>37302.299999999996</v>
      </c>
      <c r="G14" s="23">
        <f t="shared" si="2"/>
        <v>1.8373879641425002</v>
      </c>
      <c r="H14" s="6">
        <f t="shared" si="3"/>
        <v>1.96062740076</v>
      </c>
      <c r="I14" s="8">
        <f>I13</f>
        <v>1776.3</v>
      </c>
      <c r="J14">
        <v>6</v>
      </c>
      <c r="K14">
        <v>2</v>
      </c>
      <c r="L14">
        <v>4</v>
      </c>
      <c r="M14" s="7">
        <f t="shared" si="4"/>
        <v>18651.15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14174.874000000002</v>
      </c>
      <c r="V14">
        <f t="shared" si="7"/>
        <v>14814.341999999999</v>
      </c>
      <c r="W14">
        <f t="shared" si="8"/>
        <v>28989.216</v>
      </c>
      <c r="AE14">
        <f>AE13</f>
        <v>1776.3</v>
      </c>
      <c r="AF14" s="5" t="e">
        <f>C14+#REF!</f>
        <v>#REF!</v>
      </c>
      <c r="AG14" s="44">
        <v>1.46</v>
      </c>
    </row>
    <row r="15" spans="1:33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1776.3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1385.5140000000001</v>
      </c>
      <c r="V15">
        <f t="shared" si="7"/>
        <v>0</v>
      </c>
      <c r="W15">
        <f t="shared" si="8"/>
        <v>1385.5140000000001</v>
      </c>
      <c r="AE15">
        <f>AE14</f>
        <v>1776.3</v>
      </c>
      <c r="AF15" s="5" t="e">
        <f>C15+#REF!</f>
        <v>#REF!</v>
      </c>
      <c r="AG15" s="44">
        <v>0</v>
      </c>
    </row>
    <row r="16" spans="1:33" ht="18.75">
      <c r="A16" s="21" t="s">
        <v>16</v>
      </c>
      <c r="B16" s="20" t="s">
        <v>10</v>
      </c>
      <c r="C16" s="96">
        <v>1.09</v>
      </c>
      <c r="D16" s="22">
        <f t="shared" si="0"/>
        <v>23234.004000000004</v>
      </c>
      <c r="E16" s="22">
        <f>D16</f>
        <v>23234.004000000004</v>
      </c>
      <c r="F16" s="22">
        <f t="shared" si="1"/>
        <v>23234.004000000004</v>
      </c>
      <c r="G16" s="23">
        <f t="shared" si="2"/>
        <v>1.1444302176659003</v>
      </c>
      <c r="H16" s="6">
        <f t="shared" si="3"/>
        <v>1.2211907810448</v>
      </c>
      <c r="I16" s="8">
        <f>I15</f>
        <v>1776.3</v>
      </c>
      <c r="J16">
        <v>6</v>
      </c>
      <c r="K16">
        <v>2</v>
      </c>
      <c r="L16">
        <v>4</v>
      </c>
      <c r="M16" s="7">
        <f t="shared" si="4"/>
        <v>11617.002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8419.662</v>
      </c>
      <c r="V16">
        <f t="shared" si="7"/>
        <v>8739.395999999999</v>
      </c>
      <c r="W16">
        <f t="shared" si="8"/>
        <v>17159.057999999997</v>
      </c>
      <c r="AE16">
        <f>AE15</f>
        <v>1776.3</v>
      </c>
      <c r="AF16" s="5" t="e">
        <f>C16+#REF!</f>
        <v>#REF!</v>
      </c>
      <c r="AG16" s="44">
        <v>0.58</v>
      </c>
    </row>
    <row r="17" spans="1:33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1776.3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13215.672</v>
      </c>
      <c r="V17">
        <f t="shared" si="7"/>
        <v>13215.671999999999</v>
      </c>
      <c r="W17">
        <f t="shared" si="8"/>
        <v>26431.343999999997</v>
      </c>
      <c r="AE17">
        <f>AE16</f>
        <v>1776.3</v>
      </c>
      <c r="AF17" s="5" t="e">
        <f>C17+#REF!</f>
        <v>#REF!</v>
      </c>
      <c r="AG17" s="44">
        <v>1.24</v>
      </c>
    </row>
    <row r="18" spans="1:33" ht="75">
      <c r="A18" s="21" t="s">
        <v>18</v>
      </c>
      <c r="B18" s="20" t="s">
        <v>19</v>
      </c>
      <c r="C18" s="96">
        <f>1.99+3.92</f>
        <v>5.91</v>
      </c>
      <c r="D18" s="22">
        <f t="shared" si="0"/>
        <v>125975.196</v>
      </c>
      <c r="E18" s="51">
        <f>E20+E21+E23+E24+E26+E27+E29+E30+E32+E34+E60+E62+E64+E66+E68+E70</f>
        <v>146193.63</v>
      </c>
      <c r="F18" s="22">
        <f t="shared" si="1"/>
        <v>125975.196</v>
      </c>
      <c r="G18" s="23">
        <f t="shared" si="2"/>
        <v>6.2051216389041</v>
      </c>
      <c r="H18" s="6">
        <f t="shared" si="3"/>
        <v>6.6213188219951995</v>
      </c>
      <c r="I18" s="8">
        <f>I17</f>
        <v>1776.3</v>
      </c>
      <c r="J18">
        <v>6</v>
      </c>
      <c r="K18">
        <v>2</v>
      </c>
      <c r="L18">
        <v>4</v>
      </c>
      <c r="M18" s="7">
        <f t="shared" si="4"/>
        <v>62987.598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44869.338</v>
      </c>
      <c r="V18">
        <f t="shared" si="7"/>
        <v>49239.036</v>
      </c>
      <c r="W18">
        <f t="shared" si="8"/>
        <v>94108.37400000001</v>
      </c>
      <c r="AE18">
        <f>AE17</f>
        <v>1776.3</v>
      </c>
      <c r="AF18" s="5" t="e">
        <f>C18+#REF!</f>
        <v>#REF!</v>
      </c>
      <c r="AG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5.25" customHeight="1">
      <c r="A20" s="21"/>
      <c r="B20" s="20" t="s">
        <v>192</v>
      </c>
      <c r="C20" s="22"/>
      <c r="D20" s="22"/>
      <c r="E20" s="51">
        <v>6674.19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21.75" customHeight="1">
      <c r="A21" s="21"/>
      <c r="B21" s="20" t="s">
        <v>166</v>
      </c>
      <c r="C21" s="22"/>
      <c r="D21" s="22"/>
      <c r="E21" s="51">
        <v>308.11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64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37.5">
      <c r="A23" s="21"/>
      <c r="B23" s="20" t="s">
        <v>210</v>
      </c>
      <c r="C23" s="22"/>
      <c r="D23" s="22"/>
      <c r="E23" s="51">
        <v>2007.56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56.25">
      <c r="A24" s="21"/>
      <c r="B24" s="20" t="s">
        <v>243</v>
      </c>
      <c r="C24" s="22"/>
      <c r="D24" s="22"/>
      <c r="E24" s="51">
        <v>7882.19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43" t="s">
        <v>65</v>
      </c>
      <c r="C25" s="22"/>
      <c r="D25" s="22"/>
      <c r="E25" s="51"/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20" t="s">
        <v>319</v>
      </c>
      <c r="C26" s="22"/>
      <c r="D26" s="22"/>
      <c r="E26" s="51">
        <v>245.41</v>
      </c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21"/>
      <c r="B27" s="20" t="s">
        <v>336</v>
      </c>
      <c r="C27" s="22"/>
      <c r="D27" s="22"/>
      <c r="E27" s="51">
        <v>306.68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21"/>
      <c r="B28" s="43" t="s">
        <v>66</v>
      </c>
      <c r="C28" s="22"/>
      <c r="D28" s="22"/>
      <c r="E28" s="51"/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37.5">
      <c r="A29" s="21"/>
      <c r="B29" s="20" t="s">
        <v>258</v>
      </c>
      <c r="C29" s="22"/>
      <c r="D29" s="22"/>
      <c r="E29" s="51">
        <v>4210.7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18.75">
      <c r="A30" s="21"/>
      <c r="B30" s="20" t="s">
        <v>301</v>
      </c>
      <c r="C30" s="22"/>
      <c r="D30" s="22"/>
      <c r="E30" s="51">
        <v>3089.71</v>
      </c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21"/>
      <c r="B31" s="43" t="s">
        <v>107</v>
      </c>
      <c r="C31" s="22"/>
      <c r="D31" s="22"/>
      <c r="E31" s="51"/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56.25">
      <c r="A32" s="21"/>
      <c r="B32" s="43" t="s">
        <v>388</v>
      </c>
      <c r="C32" s="22"/>
      <c r="D32" s="22"/>
      <c r="E32" s="51">
        <v>61684.3</v>
      </c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21"/>
      <c r="B33" s="43" t="s">
        <v>68</v>
      </c>
      <c r="C33" s="22"/>
      <c r="D33" s="22"/>
      <c r="E33" s="51"/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37.5">
      <c r="A34" s="21"/>
      <c r="B34" s="20" t="s">
        <v>407</v>
      </c>
      <c r="C34" s="22"/>
      <c r="D34" s="22"/>
      <c r="E34" s="51">
        <v>4609.02</v>
      </c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37.5" hidden="1">
      <c r="A35" s="21"/>
      <c r="B35" s="20" t="s">
        <v>86</v>
      </c>
      <c r="C35" s="22"/>
      <c r="D35" s="22"/>
      <c r="E35" s="51">
        <v>426.29</v>
      </c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21.75" customHeight="1" hidden="1">
      <c r="A36" s="21"/>
      <c r="B36" s="20" t="s">
        <v>86</v>
      </c>
      <c r="C36" s="22"/>
      <c r="D36" s="22"/>
      <c r="E36" s="51">
        <v>426.29</v>
      </c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23" ht="37.5" hidden="1">
      <c r="A37" s="19"/>
      <c r="B37" s="20" t="s">
        <v>86</v>
      </c>
      <c r="C37" s="30"/>
      <c r="D37" s="30"/>
      <c r="E37" s="51">
        <v>426.29</v>
      </c>
      <c r="F37" s="30"/>
      <c r="G37" s="23"/>
      <c r="H37" s="6"/>
      <c r="I37" s="8"/>
      <c r="J37">
        <v>6</v>
      </c>
      <c r="K37">
        <v>2</v>
      </c>
      <c r="L37">
        <v>4</v>
      </c>
      <c r="M37" s="7">
        <f>C37*I37*J37</f>
        <v>0</v>
      </c>
      <c r="N37" s="7" t="e">
        <f>I37*#REF!*K37</f>
        <v>#REF!</v>
      </c>
      <c r="O37" s="7" t="e">
        <f>#REF!*I37*L37</f>
        <v>#REF!</v>
      </c>
      <c r="P37" s="10"/>
      <c r="Q37" s="5"/>
      <c r="U37">
        <f>I37*Q37*T37</f>
        <v>0</v>
      </c>
      <c r="V37">
        <f>T37*R37*I37</f>
        <v>0</v>
      </c>
      <c r="W37">
        <f>SUM(U37:V37)</f>
        <v>0</v>
      </c>
    </row>
    <row r="38" spans="1:23" ht="37.5" hidden="1">
      <c r="A38" s="21"/>
      <c r="B38" s="20" t="s">
        <v>86</v>
      </c>
      <c r="C38" s="30"/>
      <c r="D38" s="30"/>
      <c r="E38" s="51">
        <v>426.29</v>
      </c>
      <c r="F38" s="30"/>
      <c r="G38" s="23"/>
      <c r="H38" s="6"/>
      <c r="I38" s="8"/>
      <c r="J38">
        <v>6</v>
      </c>
      <c r="K38">
        <v>2</v>
      </c>
      <c r="L38">
        <v>4</v>
      </c>
      <c r="M38" s="7">
        <f>C38*I38*J38</f>
        <v>0</v>
      </c>
      <c r="N38" s="7" t="e">
        <f>I38*#REF!*K38</f>
        <v>#REF!</v>
      </c>
      <c r="O38" s="7" t="e">
        <f>#REF!*I38*L38</f>
        <v>#REF!</v>
      </c>
      <c r="P38" s="10"/>
      <c r="Q38" s="5"/>
      <c r="U38">
        <f>I38*Q38*T38</f>
        <v>0</v>
      </c>
      <c r="V38">
        <f>T38*R38*I38</f>
        <v>0</v>
      </c>
      <c r="W38">
        <f>SUM(U38:V38)</f>
        <v>0</v>
      </c>
    </row>
    <row r="39" spans="1:23" ht="37.5" hidden="1">
      <c r="A39" s="21"/>
      <c r="B39" s="20" t="s">
        <v>86</v>
      </c>
      <c r="C39" s="30"/>
      <c r="D39" s="30"/>
      <c r="E39" s="51">
        <v>426.29</v>
      </c>
      <c r="F39" s="30"/>
      <c r="G39" s="23"/>
      <c r="H39" s="6"/>
      <c r="I39" s="8"/>
      <c r="J39">
        <v>6</v>
      </c>
      <c r="K39">
        <v>2</v>
      </c>
      <c r="L39">
        <v>4</v>
      </c>
      <c r="M39" s="7">
        <f>C39*I39*J39</f>
        <v>0</v>
      </c>
      <c r="N39" s="7" t="e">
        <f>I39*#REF!*K39</f>
        <v>#REF!</v>
      </c>
      <c r="O39" s="7" t="e">
        <f>#REF!*I39*L39</f>
        <v>#REF!</v>
      </c>
      <c r="P39" s="10"/>
      <c r="Q39" s="5"/>
      <c r="U39">
        <f>I39*Q39*T39</f>
        <v>0</v>
      </c>
      <c r="V39">
        <f>T39*R39*I39</f>
        <v>0</v>
      </c>
      <c r="W39">
        <f>SUM(U39:V39)</f>
        <v>0</v>
      </c>
    </row>
    <row r="40" spans="1:17" ht="37.5" hidden="1">
      <c r="A40" s="21"/>
      <c r="B40" s="20" t="s">
        <v>86</v>
      </c>
      <c r="C40" s="30"/>
      <c r="D40" s="30"/>
      <c r="E40" s="51">
        <v>426.29</v>
      </c>
      <c r="F40" s="30"/>
      <c r="G40" s="23"/>
      <c r="H40" s="6"/>
      <c r="I40" s="8"/>
      <c r="M40" s="7"/>
      <c r="N40" s="7"/>
      <c r="O40" s="7"/>
      <c r="P40" s="10"/>
      <c r="Q40" s="5"/>
    </row>
    <row r="41" spans="1:17" ht="37.5" hidden="1">
      <c r="A41" s="21"/>
      <c r="B41" s="20" t="s">
        <v>86</v>
      </c>
      <c r="C41" s="30"/>
      <c r="D41" s="30"/>
      <c r="E41" s="51">
        <v>426.29</v>
      </c>
      <c r="F41" s="30"/>
      <c r="G41" s="23"/>
      <c r="H41" s="6"/>
      <c r="I41" s="8"/>
      <c r="M41" s="7"/>
      <c r="N41" s="7"/>
      <c r="O41" s="7"/>
      <c r="P41" s="10"/>
      <c r="Q41" s="5"/>
    </row>
    <row r="42" spans="1:17" ht="37.5" hidden="1">
      <c r="A42" s="21"/>
      <c r="B42" s="20" t="s">
        <v>86</v>
      </c>
      <c r="C42" s="30"/>
      <c r="D42" s="30"/>
      <c r="E42" s="51">
        <v>426.29</v>
      </c>
      <c r="F42" s="30"/>
      <c r="G42" s="23"/>
      <c r="H42" s="6"/>
      <c r="I42" s="8"/>
      <c r="M42" s="7"/>
      <c r="N42" s="7"/>
      <c r="O42" s="7"/>
      <c r="P42" s="10"/>
      <c r="Q42" s="5"/>
    </row>
    <row r="43" spans="1:17" ht="18.75" customHeight="1" hidden="1">
      <c r="A43" s="21"/>
      <c r="B43" s="20" t="s">
        <v>86</v>
      </c>
      <c r="C43" s="30"/>
      <c r="D43" s="30"/>
      <c r="E43" s="51">
        <v>426.29</v>
      </c>
      <c r="F43" s="30"/>
      <c r="G43" s="23"/>
      <c r="H43" s="6"/>
      <c r="I43" s="8"/>
      <c r="M43" s="7"/>
      <c r="N43" s="7"/>
      <c r="O43" s="7"/>
      <c r="P43" s="10"/>
      <c r="Q43" s="5"/>
    </row>
    <row r="44" spans="1:17" ht="37.5" hidden="1">
      <c r="A44" s="21"/>
      <c r="B44" s="20" t="s">
        <v>86</v>
      </c>
      <c r="C44" s="30"/>
      <c r="D44" s="30"/>
      <c r="E44" s="51">
        <v>426.29</v>
      </c>
      <c r="F44" s="30"/>
      <c r="G44" s="23"/>
      <c r="H44" s="6"/>
      <c r="I44" s="8"/>
      <c r="M44" s="7"/>
      <c r="N44" s="7"/>
      <c r="O44" s="7"/>
      <c r="P44" s="10"/>
      <c r="Q44" s="5"/>
    </row>
    <row r="45" spans="1:17" ht="37.5" hidden="1">
      <c r="A45" s="21"/>
      <c r="B45" s="20" t="s">
        <v>86</v>
      </c>
      <c r="C45" s="30"/>
      <c r="D45" s="30"/>
      <c r="E45" s="51">
        <v>426.29</v>
      </c>
      <c r="F45" s="30"/>
      <c r="G45" s="23"/>
      <c r="H45" s="6"/>
      <c r="I45" s="8"/>
      <c r="M45" s="7"/>
      <c r="N45" s="7"/>
      <c r="O45" s="7"/>
      <c r="P45" s="10"/>
      <c r="Q45" s="5"/>
    </row>
    <row r="46" spans="1:17" ht="37.5" hidden="1">
      <c r="A46" s="21"/>
      <c r="B46" s="20" t="s">
        <v>86</v>
      </c>
      <c r="C46" s="30"/>
      <c r="D46" s="30"/>
      <c r="E46" s="51">
        <v>426.29</v>
      </c>
      <c r="F46" s="30"/>
      <c r="G46" s="23"/>
      <c r="H46" s="6"/>
      <c r="I46" s="8"/>
      <c r="M46" s="7"/>
      <c r="N46" s="7"/>
      <c r="O46" s="7"/>
      <c r="P46" s="10"/>
      <c r="Q46" s="5"/>
    </row>
    <row r="47" spans="1:17" ht="37.5" hidden="1">
      <c r="A47" s="21"/>
      <c r="B47" s="20" t="s">
        <v>86</v>
      </c>
      <c r="C47" s="30"/>
      <c r="D47" s="30"/>
      <c r="E47" s="51">
        <v>426.29</v>
      </c>
      <c r="F47" s="30"/>
      <c r="G47" s="23"/>
      <c r="H47" s="6"/>
      <c r="I47" s="8"/>
      <c r="M47" s="7"/>
      <c r="N47" s="7"/>
      <c r="O47" s="7"/>
      <c r="P47" s="10"/>
      <c r="Q47" s="5"/>
    </row>
    <row r="48" spans="1:17" ht="37.5" hidden="1">
      <c r="A48" s="21"/>
      <c r="B48" s="20" t="s">
        <v>86</v>
      </c>
      <c r="C48" s="30"/>
      <c r="D48" s="30"/>
      <c r="E48" s="51">
        <v>426.29</v>
      </c>
      <c r="F48" s="30"/>
      <c r="G48" s="23"/>
      <c r="H48" s="6"/>
      <c r="I48" s="8"/>
      <c r="M48" s="7"/>
      <c r="N48" s="7"/>
      <c r="O48" s="7"/>
      <c r="P48" s="10"/>
      <c r="Q48" s="5"/>
    </row>
    <row r="49" spans="1:17" ht="37.5" hidden="1">
      <c r="A49" s="21"/>
      <c r="B49" s="20" t="s">
        <v>86</v>
      </c>
      <c r="C49" s="30"/>
      <c r="D49" s="30"/>
      <c r="E49" s="51">
        <v>426.29</v>
      </c>
      <c r="F49" s="30"/>
      <c r="G49" s="23"/>
      <c r="H49" s="6"/>
      <c r="I49" s="8"/>
      <c r="M49" s="7"/>
      <c r="N49" s="7"/>
      <c r="O49" s="7"/>
      <c r="P49" s="10"/>
      <c r="Q49" s="5"/>
    </row>
    <row r="50" spans="1:17" ht="37.5" hidden="1">
      <c r="A50" s="21"/>
      <c r="B50" s="20" t="s">
        <v>86</v>
      </c>
      <c r="C50" s="30"/>
      <c r="D50" s="30"/>
      <c r="E50" s="51">
        <v>426.29</v>
      </c>
      <c r="F50" s="30"/>
      <c r="G50" s="23"/>
      <c r="H50" s="6"/>
      <c r="I50" s="8"/>
      <c r="M50" s="7"/>
      <c r="N50" s="7"/>
      <c r="O50" s="7"/>
      <c r="P50" s="10"/>
      <c r="Q50" s="5"/>
    </row>
    <row r="51" spans="1:17" ht="37.5" hidden="1">
      <c r="A51" s="21"/>
      <c r="B51" s="20" t="s">
        <v>86</v>
      </c>
      <c r="C51" s="30"/>
      <c r="D51" s="30"/>
      <c r="E51" s="51">
        <v>426.29</v>
      </c>
      <c r="F51" s="30"/>
      <c r="G51" s="23"/>
      <c r="H51" s="6"/>
      <c r="I51" s="8"/>
      <c r="M51" s="7"/>
      <c r="N51" s="7"/>
      <c r="O51" s="7"/>
      <c r="P51" s="10"/>
      <c r="Q51" s="5"/>
    </row>
    <row r="52" spans="1:17" ht="37.5" hidden="1">
      <c r="A52" s="21"/>
      <c r="B52" s="20" t="s">
        <v>86</v>
      </c>
      <c r="C52" s="30"/>
      <c r="D52" s="30"/>
      <c r="E52" s="51">
        <v>426.29</v>
      </c>
      <c r="F52" s="30"/>
      <c r="G52" s="23"/>
      <c r="H52" s="6"/>
      <c r="I52" s="8"/>
      <c r="M52" s="7"/>
      <c r="N52" s="7"/>
      <c r="O52" s="7"/>
      <c r="P52" s="10"/>
      <c r="Q52" s="5"/>
    </row>
    <row r="53" spans="1:17" ht="37.5" hidden="1">
      <c r="A53" s="21"/>
      <c r="B53" s="20" t="s">
        <v>86</v>
      </c>
      <c r="C53" s="30"/>
      <c r="D53" s="30"/>
      <c r="E53" s="51">
        <v>426.29</v>
      </c>
      <c r="F53" s="30"/>
      <c r="G53" s="23"/>
      <c r="H53" s="6"/>
      <c r="I53" s="8"/>
      <c r="M53" s="7"/>
      <c r="N53" s="7"/>
      <c r="O53" s="7"/>
      <c r="P53" s="10"/>
      <c r="Q53" s="5"/>
    </row>
    <row r="54" spans="1:17" ht="37.5" hidden="1">
      <c r="A54" s="21"/>
      <c r="B54" s="20" t="s">
        <v>86</v>
      </c>
      <c r="C54" s="30"/>
      <c r="D54" s="30"/>
      <c r="E54" s="51">
        <v>426.29</v>
      </c>
      <c r="F54" s="30"/>
      <c r="G54" s="23"/>
      <c r="H54" s="6"/>
      <c r="I54" s="8"/>
      <c r="M54" s="7"/>
      <c r="N54" s="7"/>
      <c r="O54" s="7"/>
      <c r="P54" s="10"/>
      <c r="Q54" s="5"/>
    </row>
    <row r="55" spans="1:17" ht="37.5" hidden="1">
      <c r="A55" s="21"/>
      <c r="B55" s="20" t="s">
        <v>86</v>
      </c>
      <c r="C55" s="30"/>
      <c r="D55" s="30"/>
      <c r="E55" s="51">
        <v>426.29</v>
      </c>
      <c r="F55" s="30"/>
      <c r="G55" s="23"/>
      <c r="H55" s="6"/>
      <c r="I55" s="8"/>
      <c r="M55" s="7"/>
      <c r="N55" s="7"/>
      <c r="O55" s="7"/>
      <c r="P55" s="10"/>
      <c r="Q55" s="5"/>
    </row>
    <row r="56" spans="1:17" ht="37.5" hidden="1">
      <c r="A56" s="21"/>
      <c r="B56" s="20" t="s">
        <v>86</v>
      </c>
      <c r="C56" s="30"/>
      <c r="D56" s="30"/>
      <c r="E56" s="51">
        <v>426.29</v>
      </c>
      <c r="F56" s="30"/>
      <c r="G56" s="23"/>
      <c r="H56" s="6"/>
      <c r="I56" s="8"/>
      <c r="M56" s="7"/>
      <c r="N56" s="7"/>
      <c r="O56" s="7"/>
      <c r="P56" s="10"/>
      <c r="Q56" s="5"/>
    </row>
    <row r="57" spans="1:17" ht="37.5" hidden="1">
      <c r="A57" s="21"/>
      <c r="B57" s="20" t="s">
        <v>86</v>
      </c>
      <c r="C57" s="30"/>
      <c r="D57" s="30"/>
      <c r="E57" s="51">
        <v>426.29</v>
      </c>
      <c r="F57" s="30"/>
      <c r="G57" s="23"/>
      <c r="H57" s="6"/>
      <c r="I57" s="8"/>
      <c r="M57" s="7"/>
      <c r="N57" s="7"/>
      <c r="O57" s="7"/>
      <c r="P57" s="10"/>
      <c r="Q57" s="5"/>
    </row>
    <row r="58" spans="1:17" ht="18.75" customHeight="1" hidden="1">
      <c r="A58" s="21"/>
      <c r="B58" s="20" t="s">
        <v>86</v>
      </c>
      <c r="C58" s="30"/>
      <c r="D58" s="30"/>
      <c r="E58" s="51">
        <v>426.29</v>
      </c>
      <c r="F58" s="30"/>
      <c r="G58" s="23"/>
      <c r="H58" s="6"/>
      <c r="I58" s="8"/>
      <c r="M58" s="7"/>
      <c r="N58" s="7"/>
      <c r="O58" s="7"/>
      <c r="P58" s="10"/>
      <c r="Q58" s="5"/>
    </row>
    <row r="59" spans="1:17" ht="18.75" customHeight="1">
      <c r="A59" s="21"/>
      <c r="B59" s="43" t="s">
        <v>111</v>
      </c>
      <c r="C59" s="30"/>
      <c r="D59" s="30"/>
      <c r="E59" s="51"/>
      <c r="F59" s="30"/>
      <c r="G59" s="23"/>
      <c r="H59" s="6"/>
      <c r="I59" s="8"/>
      <c r="M59" s="7"/>
      <c r="N59" s="7"/>
      <c r="O59" s="7"/>
      <c r="P59" s="10"/>
      <c r="Q59" s="5"/>
    </row>
    <row r="60" spans="1:17" ht="78" customHeight="1">
      <c r="A60" s="21"/>
      <c r="B60" s="20" t="s">
        <v>452</v>
      </c>
      <c r="C60" s="30"/>
      <c r="D60" s="30"/>
      <c r="E60" s="51">
        <v>37427.03</v>
      </c>
      <c r="F60" s="30"/>
      <c r="G60" s="23"/>
      <c r="H60" s="6"/>
      <c r="I60" s="8"/>
      <c r="M60" s="7"/>
      <c r="N60" s="7"/>
      <c r="O60" s="7"/>
      <c r="P60" s="10"/>
      <c r="Q60" s="5"/>
    </row>
    <row r="61" spans="1:17" ht="18.75" customHeight="1">
      <c r="A61" s="21"/>
      <c r="B61" s="43" t="s">
        <v>81</v>
      </c>
      <c r="C61" s="30"/>
      <c r="D61" s="30"/>
      <c r="E61" s="51"/>
      <c r="F61" s="30"/>
      <c r="G61" s="23"/>
      <c r="H61" s="6"/>
      <c r="I61" s="8"/>
      <c r="M61" s="7"/>
      <c r="N61" s="7"/>
      <c r="O61" s="7"/>
      <c r="P61" s="10"/>
      <c r="Q61" s="5"/>
    </row>
    <row r="62" spans="1:17" ht="36.75" customHeight="1">
      <c r="A62" s="21"/>
      <c r="B62" s="20" t="s">
        <v>503</v>
      </c>
      <c r="C62" s="30"/>
      <c r="D62" s="30"/>
      <c r="E62" s="51">
        <v>3211.01</v>
      </c>
      <c r="F62" s="30"/>
      <c r="G62" s="23"/>
      <c r="H62" s="6"/>
      <c r="I62" s="8"/>
      <c r="M62" s="7"/>
      <c r="N62" s="7"/>
      <c r="O62" s="7"/>
      <c r="P62" s="10"/>
      <c r="Q62" s="5"/>
    </row>
    <row r="63" spans="1:17" ht="18.75" customHeight="1">
      <c r="A63" s="21"/>
      <c r="B63" s="43" t="s">
        <v>82</v>
      </c>
      <c r="C63" s="30"/>
      <c r="D63" s="30"/>
      <c r="E63" s="51"/>
      <c r="F63" s="30"/>
      <c r="G63" s="23"/>
      <c r="H63" s="6"/>
      <c r="I63" s="8"/>
      <c r="M63" s="7"/>
      <c r="N63" s="7"/>
      <c r="O63" s="7"/>
      <c r="P63" s="10"/>
      <c r="Q63" s="5"/>
    </row>
    <row r="64" spans="1:23" ht="56.25" customHeight="1">
      <c r="A64" s="18"/>
      <c r="B64" s="20" t="s">
        <v>554</v>
      </c>
      <c r="C64" s="19"/>
      <c r="D64" s="22"/>
      <c r="E64" s="51">
        <v>6959.92</v>
      </c>
      <c r="F64" s="22"/>
      <c r="G64" s="23">
        <f>1.04993597951*C64</f>
        <v>0</v>
      </c>
      <c r="H64" s="6">
        <f>1.12035851472*C64</f>
        <v>0</v>
      </c>
      <c r="I64" s="8">
        <f>I18</f>
        <v>1776.3</v>
      </c>
      <c r="M64" s="7"/>
      <c r="P64" s="10"/>
      <c r="Q64" s="5">
        <f>SUM(Q13:Q39)</f>
        <v>8.75</v>
      </c>
      <c r="R64" s="5">
        <f>SUM(R13:R39)</f>
        <v>9.16</v>
      </c>
      <c r="S64" s="5"/>
      <c r="T64" s="5"/>
      <c r="U64" s="5">
        <f>SUM(U13:U39)</f>
        <v>93255.75</v>
      </c>
      <c r="V64" s="5">
        <f>SUM(V13:V39)</f>
        <v>97625.448</v>
      </c>
      <c r="W64" s="5">
        <f>SUM(W13:W39)</f>
        <v>190881.19800000003</v>
      </c>
    </row>
    <row r="65" spans="1:23" ht="18.75">
      <c r="A65" s="18"/>
      <c r="B65" s="43" t="s">
        <v>83</v>
      </c>
      <c r="C65" s="19"/>
      <c r="D65" s="22"/>
      <c r="E65" s="51"/>
      <c r="F65" s="22"/>
      <c r="G65" s="23"/>
      <c r="H65" s="6"/>
      <c r="I65" s="8"/>
      <c r="M65" s="7"/>
      <c r="P65" s="10"/>
      <c r="Q65" s="5"/>
      <c r="R65" s="5"/>
      <c r="S65" s="5"/>
      <c r="T65" s="5"/>
      <c r="U65" s="5"/>
      <c r="V65" s="5"/>
      <c r="W65" s="5"/>
    </row>
    <row r="66" spans="1:23" ht="38.25" customHeight="1">
      <c r="A66" s="18"/>
      <c r="B66" s="20" t="s">
        <v>595</v>
      </c>
      <c r="C66" s="19"/>
      <c r="D66" s="22"/>
      <c r="E66" s="51">
        <v>4587.51</v>
      </c>
      <c r="F66" s="22"/>
      <c r="G66" s="23"/>
      <c r="H66" s="6"/>
      <c r="I66" s="8"/>
      <c r="M66" s="7"/>
      <c r="P66" s="10"/>
      <c r="Q66" s="5"/>
      <c r="R66" s="5"/>
      <c r="S66" s="5"/>
      <c r="T66" s="5"/>
      <c r="U66" s="5"/>
      <c r="V66" s="5"/>
      <c r="W66" s="5"/>
    </row>
    <row r="67" spans="1:23" ht="18.75">
      <c r="A67" s="18"/>
      <c r="B67" s="43" t="s">
        <v>84</v>
      </c>
      <c r="C67" s="19"/>
      <c r="D67" s="22"/>
      <c r="E67" s="51"/>
      <c r="F67" s="22"/>
      <c r="G67" s="23"/>
      <c r="H67" s="6"/>
      <c r="I67" s="8"/>
      <c r="M67" s="7"/>
      <c r="P67" s="10"/>
      <c r="Q67" s="5"/>
      <c r="R67" s="5"/>
      <c r="S67" s="5"/>
      <c r="T67" s="5"/>
      <c r="U67" s="5"/>
      <c r="V67" s="5"/>
      <c r="W67" s="5"/>
    </row>
    <row r="68" spans="1:23" ht="21.75" customHeight="1">
      <c r="A68" s="18"/>
      <c r="B68" s="20" t="s">
        <v>662</v>
      </c>
      <c r="C68" s="19"/>
      <c r="D68" s="22"/>
      <c r="E68" s="51">
        <v>560.61</v>
      </c>
      <c r="F68" s="22"/>
      <c r="G68" s="23"/>
      <c r="H68" s="6"/>
      <c r="I68" s="8"/>
      <c r="M68" s="7"/>
      <c r="P68" s="10"/>
      <c r="Q68" s="5"/>
      <c r="R68" s="5"/>
      <c r="S68" s="5"/>
      <c r="T68" s="5"/>
      <c r="U68" s="5"/>
      <c r="V68" s="5"/>
      <c r="W68" s="5"/>
    </row>
    <row r="69" spans="1:23" ht="18.75">
      <c r="A69" s="18"/>
      <c r="B69" s="43" t="s">
        <v>85</v>
      </c>
      <c r="C69" s="19"/>
      <c r="D69" s="22"/>
      <c r="E69" s="51"/>
      <c r="F69" s="22"/>
      <c r="G69" s="23"/>
      <c r="H69" s="6"/>
      <c r="I69" s="8"/>
      <c r="M69" s="7"/>
      <c r="P69" s="10"/>
      <c r="Q69" s="5"/>
      <c r="R69" s="5"/>
      <c r="S69" s="5"/>
      <c r="T69" s="5"/>
      <c r="U69" s="5"/>
      <c r="V69" s="5"/>
      <c r="W69" s="5"/>
    </row>
    <row r="70" spans="1:23" ht="37.5">
      <c r="A70" s="18"/>
      <c r="B70" s="20" t="s">
        <v>702</v>
      </c>
      <c r="C70" s="19"/>
      <c r="D70" s="22"/>
      <c r="E70" s="51">
        <v>2429.68</v>
      </c>
      <c r="F70" s="22"/>
      <c r="G70" s="23"/>
      <c r="H70" s="6"/>
      <c r="I70" s="8"/>
      <c r="M70" s="7"/>
      <c r="P70" s="10"/>
      <c r="Q70" s="5"/>
      <c r="R70" s="5"/>
      <c r="S70" s="5"/>
      <c r="T70" s="5"/>
      <c r="U70" s="5"/>
      <c r="V70" s="5"/>
      <c r="W70" s="5"/>
    </row>
    <row r="71" spans="1:23" ht="18.75">
      <c r="A71" s="18"/>
      <c r="B71" s="53" t="s">
        <v>11</v>
      </c>
      <c r="C71" s="51">
        <f>SUM(C13:C70)</f>
        <v>10.129999999999999</v>
      </c>
      <c r="D71" s="51">
        <f>SUM(D13:D70)</f>
        <v>215927.028</v>
      </c>
      <c r="E71" s="51">
        <f>E13+E14+E15+E16+E17+E18</f>
        <v>236145.462</v>
      </c>
      <c r="F71" s="51">
        <f>SUM(F13:F70)</f>
        <v>215927.028</v>
      </c>
      <c r="G71" s="23"/>
      <c r="H71" s="6"/>
      <c r="I71" s="8"/>
      <c r="M71" s="7"/>
      <c r="P71" s="10"/>
      <c r="Q71" s="5"/>
      <c r="R71" s="5"/>
      <c r="S71" s="5"/>
      <c r="T71" s="5"/>
      <c r="U71" s="5"/>
      <c r="V71" s="5"/>
      <c r="W71" s="5"/>
    </row>
    <row r="72" spans="1:23" ht="37.5" hidden="1">
      <c r="A72" s="18"/>
      <c r="B72" s="20" t="s">
        <v>134</v>
      </c>
      <c r="C72" s="43"/>
      <c r="D72" s="96">
        <v>-2025</v>
      </c>
      <c r="E72" s="97">
        <f>D72</f>
        <v>-2025</v>
      </c>
      <c r="F72" s="44"/>
      <c r="G72" s="109"/>
      <c r="H72" s="73"/>
      <c r="I72" s="8"/>
      <c r="M72" s="7"/>
      <c r="P72" s="10"/>
      <c r="Q72" s="5"/>
      <c r="R72" s="5"/>
      <c r="S72" s="5"/>
      <c r="T72" s="5"/>
      <c r="U72" s="5"/>
      <c r="V72" s="5"/>
      <c r="W72" s="5"/>
    </row>
    <row r="73" spans="1:23" ht="56.25" hidden="1">
      <c r="A73" s="18"/>
      <c r="B73" s="20" t="s">
        <v>135</v>
      </c>
      <c r="C73" s="43"/>
      <c r="D73" s="44">
        <f>D71+D72</f>
        <v>213902.028</v>
      </c>
      <c r="E73" s="44">
        <f>E71+E72</f>
        <v>234120.462</v>
      </c>
      <c r="F73" s="44">
        <f>F71+F72</f>
        <v>215927.028</v>
      </c>
      <c r="G73" s="109"/>
      <c r="H73" s="73"/>
      <c r="I73" s="8"/>
      <c r="M73" s="7"/>
      <c r="P73" s="10"/>
      <c r="Q73" s="5"/>
      <c r="R73" s="5"/>
      <c r="S73" s="5"/>
      <c r="T73" s="5"/>
      <c r="U73" s="5"/>
      <c r="V73" s="5"/>
      <c r="W73" s="5"/>
    </row>
    <row r="74" spans="1:38" ht="19.5" customHeight="1" hidden="1">
      <c r="A74" s="18">
        <v>5</v>
      </c>
      <c r="B74" s="25" t="s">
        <v>22</v>
      </c>
      <c r="C74" s="50">
        <v>1.85</v>
      </c>
      <c r="D74" s="51">
        <f>AE74*6*AF74</f>
        <v>36556.254</v>
      </c>
      <c r="E74" s="51">
        <f>D74</f>
        <v>36556.254</v>
      </c>
      <c r="F74" s="51">
        <f>AG74*12*AE74</f>
        <v>40286.484</v>
      </c>
      <c r="G74" s="49" t="e">
        <f>#REF!</f>
        <v>#REF!</v>
      </c>
      <c r="H74" s="5" t="e">
        <f>C74+#REF!</f>
        <v>#REF!</v>
      </c>
      <c r="I74" s="44">
        <v>3.43</v>
      </c>
      <c r="J74">
        <v>10</v>
      </c>
      <c r="K74">
        <v>2</v>
      </c>
      <c r="M74" s="7">
        <f>C74*I74*J74</f>
        <v>63.455000000000005</v>
      </c>
      <c r="N74" s="7" t="e">
        <f>#REF!*I74*K74</f>
        <v>#REF!</v>
      </c>
      <c r="O74" s="7" t="e">
        <f>SUM(M74:N74)</f>
        <v>#REF!</v>
      </c>
      <c r="P74" s="9"/>
      <c r="Q74" s="5">
        <v>1.47</v>
      </c>
      <c r="R74">
        <v>1.58</v>
      </c>
      <c r="S74">
        <v>6</v>
      </c>
      <c r="T74">
        <v>6</v>
      </c>
      <c r="U74">
        <f>Q74*I74*S74</f>
        <v>30.2526</v>
      </c>
      <c r="V74">
        <f>R74*T74*I74</f>
        <v>32.516400000000004</v>
      </c>
      <c r="W74">
        <f>SUM(U74:V74)</f>
        <v>62.769000000000005</v>
      </c>
      <c r="AB74" t="e">
        <f>#REF!</f>
        <v>#REF!</v>
      </c>
      <c r="AC74" s="49" t="e">
        <f>#REF!</f>
        <v>#REF!</v>
      </c>
      <c r="AD74" s="49">
        <v>3.05</v>
      </c>
      <c r="AE74">
        <f>AE18</f>
        <v>1776.3</v>
      </c>
      <c r="AF74">
        <v>3.43</v>
      </c>
      <c r="AG74">
        <v>1.89</v>
      </c>
      <c r="AH74">
        <v>3.43</v>
      </c>
      <c r="AJ74" t="e">
        <f>#REF!</f>
        <v>#REF!</v>
      </c>
      <c r="AK74">
        <v>3.05</v>
      </c>
      <c r="AL74">
        <v>3.43</v>
      </c>
    </row>
    <row r="75" spans="1:16" ht="18.75">
      <c r="A75" s="16"/>
      <c r="B75" s="26"/>
      <c r="C75" s="16"/>
      <c r="D75" s="16"/>
      <c r="E75" s="16"/>
      <c r="F75" s="16"/>
      <c r="G75" s="16"/>
      <c r="P75" s="10"/>
    </row>
    <row r="76" spans="1:16" ht="18.75">
      <c r="A76" s="153" t="s">
        <v>137</v>
      </c>
      <c r="B76" s="153"/>
      <c r="C76" s="140">
        <v>70325.47</v>
      </c>
      <c r="D76" s="74" t="s">
        <v>13</v>
      </c>
      <c r="E76" s="75"/>
      <c r="F76" s="75"/>
      <c r="G76" s="16"/>
      <c r="P76" s="10"/>
    </row>
    <row r="77" spans="1:16" ht="18.75">
      <c r="A77" s="153" t="s">
        <v>715</v>
      </c>
      <c r="B77" s="153"/>
      <c r="C77" s="140">
        <v>44636.16</v>
      </c>
      <c r="D77" s="74" t="s">
        <v>13</v>
      </c>
      <c r="E77" s="75"/>
      <c r="F77" s="75"/>
      <c r="G77" s="16"/>
      <c r="P77" s="10"/>
    </row>
    <row r="78" spans="1:7" ht="18.75">
      <c r="A78" s="148" t="s">
        <v>12</v>
      </c>
      <c r="B78" s="148"/>
      <c r="C78" s="148"/>
      <c r="D78" s="148"/>
      <c r="E78" s="148"/>
      <c r="F78" s="148"/>
      <c r="G78" s="16"/>
    </row>
    <row r="79" spans="1:7" ht="18.75" customHeight="1" hidden="1">
      <c r="A79" s="149" t="s">
        <v>26</v>
      </c>
      <c r="B79" s="149"/>
      <c r="C79" s="11" t="e">
        <f>C76-#REF!</f>
        <v>#REF!</v>
      </c>
      <c r="D79" s="16"/>
      <c r="E79" s="16"/>
      <c r="F79" s="16"/>
      <c r="G79" s="16"/>
    </row>
    <row r="80" spans="1:7" ht="18.75" customHeight="1" hidden="1">
      <c r="A80" s="149" t="s">
        <v>28</v>
      </c>
      <c r="B80" s="149"/>
      <c r="C80" s="48">
        <f>D64-E64</f>
        <v>-6959.92</v>
      </c>
      <c r="G80" s="3"/>
    </row>
    <row r="81" spans="1:7" ht="18.75">
      <c r="A81" s="4"/>
      <c r="B81" s="3"/>
      <c r="C81" s="3"/>
      <c r="D81" s="3"/>
      <c r="E81" s="3"/>
      <c r="F81" s="3"/>
      <c r="G81" s="3"/>
    </row>
    <row r="82" spans="2:7" ht="12.75">
      <c r="B82" s="1"/>
      <c r="C82" s="1"/>
      <c r="D82" s="1"/>
      <c r="E82" s="1"/>
      <c r="F82" s="1"/>
      <c r="G82" s="1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80:B80"/>
    <mergeCell ref="I9:P12"/>
    <mergeCell ref="A79:B79"/>
    <mergeCell ref="Q9:W12"/>
    <mergeCell ref="A78:F78"/>
    <mergeCell ref="A76:B76"/>
    <mergeCell ref="A77:B77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75" r:id="rId1"/>
  <rowBreaks count="1" manualBreakCount="1">
    <brk id="34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N61"/>
  <sheetViews>
    <sheetView view="pageBreakPreview" zoomScale="75" zoomScaleSheetLayoutView="75" zoomScalePageLayoutView="0" workbookViewId="0" topLeftCell="A31">
      <selection activeCell="A57" sqref="A57:F57"/>
    </sheetView>
  </sheetViews>
  <sheetFormatPr defaultColWidth="9.00390625" defaultRowHeight="12.75"/>
  <cols>
    <col min="1" max="1" width="8.25390625" style="0" bestFit="1" customWidth="1"/>
    <col min="2" max="2" width="46.25390625" style="0" customWidth="1"/>
    <col min="3" max="3" width="13.00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9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59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18.75">
      <c r="A7" s="14"/>
      <c r="B7" s="15" t="s">
        <v>141</v>
      </c>
      <c r="C7" s="110">
        <v>641.6</v>
      </c>
      <c r="D7" s="16" t="s">
        <v>716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33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9" ht="18.75">
      <c r="A13" s="21" t="s">
        <v>4</v>
      </c>
      <c r="B13" s="20" t="s">
        <v>5</v>
      </c>
      <c r="C13" s="96">
        <v>1.38</v>
      </c>
      <c r="D13" s="22">
        <f aca="true" t="shared" si="0" ref="D13:D18">12*C13*I13</f>
        <v>10624.895999999999</v>
      </c>
      <c r="E13" s="22">
        <f>D13</f>
        <v>10624.895999999999</v>
      </c>
      <c r="F13" s="22">
        <f aca="true" t="shared" si="1" ref="F13:F18">D13</f>
        <v>10624.895999999999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641.6</v>
      </c>
      <c r="J13">
        <v>6</v>
      </c>
      <c r="K13">
        <v>2</v>
      </c>
      <c r="L13">
        <v>4</v>
      </c>
      <c r="M13" s="7">
        <f aca="true" t="shared" si="4" ref="M13:M18">C13*I13*J13</f>
        <v>5312.448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4042.0800000000004</v>
      </c>
      <c r="V13">
        <f aca="true" t="shared" si="7" ref="V13:V18">T13*R13*I13</f>
        <v>4196.064</v>
      </c>
      <c r="W13">
        <f aca="true" t="shared" si="8" ref="W13:W18">SUM(U13:V13)</f>
        <v>8238.144</v>
      </c>
      <c r="AK13" s="49">
        <f>C7</f>
        <v>641.6</v>
      </c>
      <c r="AL13" s="5" t="e">
        <f>C13+#REF!</f>
        <v>#REF!</v>
      </c>
      <c r="AM13" s="44">
        <v>1.14</v>
      </c>
    </row>
    <row r="14" spans="1:39" ht="37.5">
      <c r="A14" s="21" t="s">
        <v>6</v>
      </c>
      <c r="B14" s="20" t="s">
        <v>7</v>
      </c>
      <c r="C14" s="96">
        <v>1.75</v>
      </c>
      <c r="D14" s="22">
        <f t="shared" si="0"/>
        <v>13473.6</v>
      </c>
      <c r="E14" s="22">
        <f>D14</f>
        <v>13473.6</v>
      </c>
      <c r="F14" s="22">
        <f t="shared" si="1"/>
        <v>13473.6</v>
      </c>
      <c r="G14" s="23">
        <f t="shared" si="2"/>
        <v>1.8373879641425002</v>
      </c>
      <c r="H14" s="6">
        <f t="shared" si="3"/>
        <v>1.96062740076</v>
      </c>
      <c r="I14" s="8">
        <f>I13</f>
        <v>641.6</v>
      </c>
      <c r="J14">
        <v>6</v>
      </c>
      <c r="K14">
        <v>2</v>
      </c>
      <c r="L14">
        <v>4</v>
      </c>
      <c r="M14" s="7">
        <f t="shared" si="4"/>
        <v>6736.799999999999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5119.968000000001</v>
      </c>
      <c r="V14">
        <f t="shared" si="7"/>
        <v>5350.944</v>
      </c>
      <c r="W14">
        <f t="shared" si="8"/>
        <v>10470.912</v>
      </c>
      <c r="AK14">
        <f>AK13</f>
        <v>641.6</v>
      </c>
      <c r="AL14" s="5" t="e">
        <f>C14+#REF!</f>
        <v>#REF!</v>
      </c>
      <c r="AM14" s="44">
        <v>1.46</v>
      </c>
    </row>
    <row r="15" spans="1:39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641.6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500.448</v>
      </c>
      <c r="V15">
        <f t="shared" si="7"/>
        <v>0</v>
      </c>
      <c r="W15">
        <f t="shared" si="8"/>
        <v>500.448</v>
      </c>
      <c r="AK15">
        <f>AK14</f>
        <v>641.6</v>
      </c>
      <c r="AL15" s="5" t="e">
        <f>C15+#REF!</f>
        <v>#REF!</v>
      </c>
      <c r="AM15" s="44">
        <v>0</v>
      </c>
    </row>
    <row r="16" spans="1:39" ht="18.75">
      <c r="A16" s="21" t="s">
        <v>16</v>
      </c>
      <c r="B16" s="20" t="s">
        <v>10</v>
      </c>
      <c r="C16" s="96">
        <v>1.09</v>
      </c>
      <c r="D16" s="22">
        <f t="shared" si="0"/>
        <v>8392.128</v>
      </c>
      <c r="E16" s="22">
        <f>D16</f>
        <v>8392.128</v>
      </c>
      <c r="F16" s="22">
        <f t="shared" si="1"/>
        <v>8392.128</v>
      </c>
      <c r="G16" s="23">
        <f t="shared" si="2"/>
        <v>1.1444302176659003</v>
      </c>
      <c r="H16" s="6">
        <f t="shared" si="3"/>
        <v>1.2211907810448</v>
      </c>
      <c r="I16" s="8">
        <f>I15</f>
        <v>641.6</v>
      </c>
      <c r="J16">
        <v>6</v>
      </c>
      <c r="K16">
        <v>2</v>
      </c>
      <c r="L16">
        <v>4</v>
      </c>
      <c r="M16" s="7">
        <f t="shared" si="4"/>
        <v>4196.064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3041.184</v>
      </c>
      <c r="V16">
        <f t="shared" si="7"/>
        <v>3156.672</v>
      </c>
      <c r="W16">
        <f t="shared" si="8"/>
        <v>6197.856</v>
      </c>
      <c r="AK16">
        <f>AK15</f>
        <v>641.6</v>
      </c>
      <c r="AL16" s="5" t="e">
        <f>C16+#REF!</f>
        <v>#REF!</v>
      </c>
      <c r="AM16" s="44">
        <v>0.58</v>
      </c>
    </row>
    <row r="17" spans="1:39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641.6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4773.504000000001</v>
      </c>
      <c r="V17">
        <f t="shared" si="7"/>
        <v>4773.504</v>
      </c>
      <c r="W17">
        <f t="shared" si="8"/>
        <v>9547.008000000002</v>
      </c>
      <c r="AK17">
        <f>AK16</f>
        <v>641.6</v>
      </c>
      <c r="AL17" s="5" t="e">
        <f>C17+#REF!</f>
        <v>#REF!</v>
      </c>
      <c r="AM17" s="44">
        <v>1.24</v>
      </c>
    </row>
    <row r="18" spans="1:39" ht="75">
      <c r="A18" s="21" t="s">
        <v>18</v>
      </c>
      <c r="B18" s="20" t="s">
        <v>19</v>
      </c>
      <c r="C18" s="96">
        <f>1.99+3.92</f>
        <v>5.91</v>
      </c>
      <c r="D18" s="22">
        <f t="shared" si="0"/>
        <v>45502.272000000004</v>
      </c>
      <c r="E18" s="51">
        <f>E20+E21+E23+E24+E25+E28+E30+E32+E33+E35+E37+E39+E41+E42+E43+E45+E46+E48+E49</f>
        <v>32162.329999999994</v>
      </c>
      <c r="F18" s="22">
        <f t="shared" si="1"/>
        <v>45502.272000000004</v>
      </c>
      <c r="G18" s="23">
        <f t="shared" si="2"/>
        <v>6.2051216389041</v>
      </c>
      <c r="H18" s="6">
        <f t="shared" si="3"/>
        <v>6.6213188219951995</v>
      </c>
      <c r="I18" s="8">
        <f>I17</f>
        <v>641.6</v>
      </c>
      <c r="J18">
        <v>6</v>
      </c>
      <c r="K18">
        <v>2</v>
      </c>
      <c r="L18">
        <v>4</v>
      </c>
      <c r="M18" s="7">
        <f t="shared" si="4"/>
        <v>22751.136000000002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16206.815999999999</v>
      </c>
      <c r="V18">
        <f t="shared" si="7"/>
        <v>17785.152</v>
      </c>
      <c r="W18">
        <f t="shared" si="8"/>
        <v>33991.96799999999</v>
      </c>
      <c r="AK18">
        <f>AK17</f>
        <v>641.6</v>
      </c>
      <c r="AL18" s="5" t="e">
        <f>C18+#REF!</f>
        <v>#REF!</v>
      </c>
      <c r="AM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40.5" customHeight="1">
      <c r="A20" s="21"/>
      <c r="B20" s="20" t="s">
        <v>193</v>
      </c>
      <c r="C20" s="22"/>
      <c r="D20" s="22"/>
      <c r="E20" s="51">
        <v>1668.54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9.5" customHeight="1">
      <c r="A21" s="21"/>
      <c r="B21" s="20" t="s">
        <v>167</v>
      </c>
      <c r="C21" s="22"/>
      <c r="D21" s="22"/>
      <c r="E21" s="51">
        <v>266.11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23.25" customHeight="1">
      <c r="A22" s="21"/>
      <c r="B22" s="43" t="s">
        <v>90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37.5" customHeight="1">
      <c r="A23" s="21"/>
      <c r="B23" s="20" t="s">
        <v>244</v>
      </c>
      <c r="C23" s="22"/>
      <c r="D23" s="22"/>
      <c r="E23" s="51">
        <v>4190.66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36.75" customHeight="1">
      <c r="A24" s="21"/>
      <c r="B24" s="20" t="s">
        <v>211</v>
      </c>
      <c r="C24" s="22"/>
      <c r="D24" s="22"/>
      <c r="E24" s="51">
        <v>517.15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27.75" customHeight="1">
      <c r="A25" s="21"/>
      <c r="B25" s="20" t="s">
        <v>224</v>
      </c>
      <c r="C25" s="22"/>
      <c r="D25" s="22"/>
      <c r="E25" s="51">
        <v>1858.74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21.75" customHeight="1">
      <c r="A26" s="21"/>
      <c r="B26" s="43" t="s">
        <v>108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26.25" customHeight="1">
      <c r="A27" s="21"/>
      <c r="B27" s="43" t="s">
        <v>102</v>
      </c>
      <c r="C27" s="22"/>
      <c r="D27" s="22"/>
      <c r="E27" s="51"/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40.5" customHeight="1">
      <c r="A28" s="21"/>
      <c r="B28" s="20" t="s">
        <v>285</v>
      </c>
      <c r="C28" s="22"/>
      <c r="D28" s="22"/>
      <c r="E28" s="51">
        <v>2074.98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21.75" customHeight="1">
      <c r="A29" s="21"/>
      <c r="B29" s="43" t="s">
        <v>107</v>
      </c>
      <c r="C29" s="22"/>
      <c r="D29" s="22"/>
      <c r="E29" s="51"/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21.75" customHeight="1">
      <c r="A30" s="21"/>
      <c r="B30" s="43" t="s">
        <v>367</v>
      </c>
      <c r="C30" s="22"/>
      <c r="D30" s="22"/>
      <c r="E30" s="51">
        <v>1081.88</v>
      </c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24" customHeight="1">
      <c r="A31" s="21"/>
      <c r="B31" s="43" t="s">
        <v>104</v>
      </c>
      <c r="C31" s="22"/>
      <c r="D31" s="22"/>
      <c r="E31" s="51"/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22.5" customHeight="1">
      <c r="A32" s="21"/>
      <c r="B32" s="35" t="s">
        <v>414</v>
      </c>
      <c r="C32" s="22"/>
      <c r="D32" s="22"/>
      <c r="E32" s="51">
        <v>124.58</v>
      </c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40.5" customHeight="1">
      <c r="A33" s="21"/>
      <c r="B33" s="35" t="s">
        <v>415</v>
      </c>
      <c r="C33" s="22"/>
      <c r="D33" s="22"/>
      <c r="E33" s="51">
        <v>43.58</v>
      </c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23.25" customHeight="1">
      <c r="A34" s="21"/>
      <c r="B34" s="43" t="s">
        <v>111</v>
      </c>
      <c r="C34" s="22"/>
      <c r="D34" s="22"/>
      <c r="E34" s="51"/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38.25" customHeight="1">
      <c r="A35" s="21"/>
      <c r="B35" s="35" t="s">
        <v>453</v>
      </c>
      <c r="C35" s="22"/>
      <c r="D35" s="22"/>
      <c r="E35" s="51">
        <v>5567.51</v>
      </c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18.75">
      <c r="A36" s="21"/>
      <c r="B36" s="43" t="s">
        <v>81</v>
      </c>
      <c r="C36" s="22"/>
      <c r="D36" s="22"/>
      <c r="E36" s="51"/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18" ht="18.75">
      <c r="A37" s="21"/>
      <c r="B37" s="43" t="s">
        <v>378</v>
      </c>
      <c r="C37" s="22"/>
      <c r="D37" s="22"/>
      <c r="E37" s="51">
        <v>2095.52</v>
      </c>
      <c r="F37" s="22"/>
      <c r="G37" s="23"/>
      <c r="H37" s="6"/>
      <c r="I37" s="8"/>
      <c r="M37" s="7"/>
      <c r="N37" s="7"/>
      <c r="O37" s="7"/>
      <c r="P37" s="9"/>
      <c r="Q37" s="5"/>
      <c r="R37" s="5"/>
    </row>
    <row r="38" spans="1:18" ht="18.75">
      <c r="A38" s="21"/>
      <c r="B38" s="43" t="s">
        <v>82</v>
      </c>
      <c r="C38" s="22"/>
      <c r="D38" s="22"/>
      <c r="E38" s="51"/>
      <c r="F38" s="22"/>
      <c r="G38" s="23"/>
      <c r="H38" s="6"/>
      <c r="I38" s="8"/>
      <c r="M38" s="7"/>
      <c r="N38" s="7"/>
      <c r="O38" s="7"/>
      <c r="P38" s="9"/>
      <c r="Q38" s="5"/>
      <c r="R38" s="5"/>
    </row>
    <row r="39" spans="1:18" ht="18.75">
      <c r="A39" s="21"/>
      <c r="B39" s="43" t="s">
        <v>555</v>
      </c>
      <c r="C39" s="22"/>
      <c r="D39" s="22"/>
      <c r="E39" s="51">
        <v>3772</v>
      </c>
      <c r="F39" s="22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43" t="s">
        <v>83</v>
      </c>
      <c r="C40" s="22"/>
      <c r="D40" s="22"/>
      <c r="E40" s="51"/>
      <c r="F40" s="22"/>
      <c r="G40" s="23"/>
      <c r="H40" s="6"/>
      <c r="I40" s="8"/>
      <c r="M40" s="7"/>
      <c r="N40" s="7"/>
      <c r="O40" s="7"/>
      <c r="P40" s="9"/>
      <c r="Q40" s="5"/>
      <c r="R40" s="5"/>
    </row>
    <row r="41" spans="1:18" ht="19.5" customHeight="1">
      <c r="A41" s="21"/>
      <c r="B41" s="20" t="s">
        <v>596</v>
      </c>
      <c r="C41" s="22"/>
      <c r="D41" s="22"/>
      <c r="E41" s="51">
        <v>2933.76</v>
      </c>
      <c r="F41" s="22"/>
      <c r="G41" s="23"/>
      <c r="H41" s="6"/>
      <c r="I41" s="8"/>
      <c r="M41" s="7"/>
      <c r="N41" s="7"/>
      <c r="O41" s="7"/>
      <c r="P41" s="9"/>
      <c r="Q41" s="5"/>
      <c r="R41" s="5"/>
    </row>
    <row r="42" spans="1:18" ht="21.75" customHeight="1">
      <c r="A42" s="21"/>
      <c r="B42" s="20" t="s">
        <v>566</v>
      </c>
      <c r="C42" s="22"/>
      <c r="D42" s="22"/>
      <c r="E42" s="51">
        <v>23.98</v>
      </c>
      <c r="F42" s="22"/>
      <c r="G42" s="23"/>
      <c r="H42" s="6"/>
      <c r="I42" s="8"/>
      <c r="M42" s="7"/>
      <c r="N42" s="7"/>
      <c r="O42" s="7"/>
      <c r="P42" s="9"/>
      <c r="Q42" s="5"/>
      <c r="R42" s="5"/>
    </row>
    <row r="43" spans="1:18" ht="42" customHeight="1">
      <c r="A43" s="21"/>
      <c r="B43" s="20" t="s">
        <v>571</v>
      </c>
      <c r="C43" s="22"/>
      <c r="D43" s="22"/>
      <c r="E43" s="51">
        <v>383.32</v>
      </c>
      <c r="F43" s="22"/>
      <c r="G43" s="23"/>
      <c r="H43" s="6"/>
      <c r="I43" s="8"/>
      <c r="M43" s="7"/>
      <c r="N43" s="7"/>
      <c r="O43" s="7"/>
      <c r="P43" s="9"/>
      <c r="Q43" s="5"/>
      <c r="R43" s="5"/>
    </row>
    <row r="44" spans="1:18" ht="18.75" customHeight="1">
      <c r="A44" s="21"/>
      <c r="B44" s="43" t="s">
        <v>84</v>
      </c>
      <c r="C44" s="22"/>
      <c r="D44" s="22"/>
      <c r="E44" s="51"/>
      <c r="F44" s="22"/>
      <c r="G44" s="23"/>
      <c r="H44" s="6"/>
      <c r="I44" s="8"/>
      <c r="M44" s="7"/>
      <c r="N44" s="7"/>
      <c r="O44" s="7"/>
      <c r="P44" s="9"/>
      <c r="Q44" s="5"/>
      <c r="R44" s="5"/>
    </row>
    <row r="45" spans="1:18" ht="18.75" customHeight="1">
      <c r="A45" s="21"/>
      <c r="B45" s="43" t="s">
        <v>615</v>
      </c>
      <c r="C45" s="22"/>
      <c r="D45" s="22"/>
      <c r="E45" s="51">
        <v>38.62</v>
      </c>
      <c r="F45" s="22"/>
      <c r="G45" s="23"/>
      <c r="H45" s="6"/>
      <c r="I45" s="8"/>
      <c r="M45" s="7"/>
      <c r="N45" s="7"/>
      <c r="O45" s="7"/>
      <c r="P45" s="9"/>
      <c r="Q45" s="5"/>
      <c r="R45" s="5"/>
    </row>
    <row r="46" spans="1:18" ht="39" customHeight="1">
      <c r="A46" s="21"/>
      <c r="B46" s="43" t="s">
        <v>663</v>
      </c>
      <c r="C46" s="22"/>
      <c r="D46" s="22"/>
      <c r="E46" s="51">
        <v>1195.97</v>
      </c>
      <c r="F46" s="22"/>
      <c r="G46" s="23"/>
      <c r="H46" s="6"/>
      <c r="I46" s="8"/>
      <c r="M46" s="7"/>
      <c r="N46" s="7"/>
      <c r="O46" s="7"/>
      <c r="P46" s="9"/>
      <c r="Q46" s="5"/>
      <c r="R46" s="5"/>
    </row>
    <row r="47" spans="1:18" ht="18.75" customHeight="1">
      <c r="A47" s="21"/>
      <c r="B47" s="43" t="s">
        <v>85</v>
      </c>
      <c r="C47" s="22"/>
      <c r="D47" s="22"/>
      <c r="E47" s="51"/>
      <c r="F47" s="22"/>
      <c r="G47" s="23"/>
      <c r="H47" s="6"/>
      <c r="I47" s="8"/>
      <c r="M47" s="7"/>
      <c r="N47" s="7"/>
      <c r="O47" s="7"/>
      <c r="P47" s="9"/>
      <c r="Q47" s="5"/>
      <c r="R47" s="5"/>
    </row>
    <row r="48" spans="1:18" ht="18.75" customHeight="1">
      <c r="A48" s="21"/>
      <c r="B48" s="20" t="s">
        <v>704</v>
      </c>
      <c r="C48" s="22"/>
      <c r="D48" s="22"/>
      <c r="E48" s="51">
        <v>4017.06</v>
      </c>
      <c r="F48" s="22"/>
      <c r="G48" s="23"/>
      <c r="H48" s="6"/>
      <c r="I48" s="8"/>
      <c r="M48" s="7"/>
      <c r="N48" s="7"/>
      <c r="O48" s="7"/>
      <c r="P48" s="9"/>
      <c r="Q48" s="5"/>
      <c r="R48" s="5"/>
    </row>
    <row r="49" spans="1:18" ht="21" customHeight="1">
      <c r="A49" s="21"/>
      <c r="B49" s="20" t="s">
        <v>703</v>
      </c>
      <c r="C49" s="22"/>
      <c r="D49" s="22"/>
      <c r="E49" s="51">
        <v>308.37</v>
      </c>
      <c r="F49" s="22"/>
      <c r="G49" s="23"/>
      <c r="H49" s="6"/>
      <c r="I49" s="8"/>
      <c r="M49" s="7"/>
      <c r="N49" s="7"/>
      <c r="O49" s="7"/>
      <c r="P49" s="9"/>
      <c r="Q49" s="5"/>
      <c r="R49" s="5"/>
    </row>
    <row r="50" spans="1:23" ht="18.75">
      <c r="A50" s="18"/>
      <c r="B50" s="20" t="s">
        <v>11</v>
      </c>
      <c r="C50" s="19">
        <f>SUM(C13:C41)</f>
        <v>10.129999999999999</v>
      </c>
      <c r="D50" s="22">
        <f>SUM(D13:D41)</f>
        <v>77992.89600000001</v>
      </c>
      <c r="E50" s="22">
        <f>E13+E14+E15+E16+E17+E18</f>
        <v>64652.954</v>
      </c>
      <c r="F50" s="22">
        <f>SUM(F13:F41)</f>
        <v>77992.89600000001</v>
      </c>
      <c r="G50" s="23">
        <f>1.04993597951*C50</f>
        <v>10.635851472436299</v>
      </c>
      <c r="H50" s="6">
        <f>1.12035851472*C50</f>
        <v>11.349231754113598</v>
      </c>
      <c r="I50" s="8">
        <f>I18</f>
        <v>641.6</v>
      </c>
      <c r="M50" s="7"/>
      <c r="P50" s="10"/>
      <c r="Q50" s="5">
        <f>SUM(Q13:Q41)</f>
        <v>8.75</v>
      </c>
      <c r="R50" s="5">
        <f>SUM(R13:R41)</f>
        <v>9.16</v>
      </c>
      <c r="S50" s="5"/>
      <c r="T50" s="5"/>
      <c r="U50" s="5">
        <f>SUM(U13:U41)</f>
        <v>33684</v>
      </c>
      <c r="V50" s="5">
        <f>SUM(V13:V41)</f>
        <v>35262.335999999996</v>
      </c>
      <c r="W50" s="5">
        <f>SUM(W13:W41)</f>
        <v>68946.336</v>
      </c>
    </row>
    <row r="51" spans="1:23" ht="37.5" hidden="1">
      <c r="A51" s="18"/>
      <c r="B51" s="20" t="s">
        <v>134</v>
      </c>
      <c r="C51" s="43"/>
      <c r="D51" s="96">
        <v>-731.42</v>
      </c>
      <c r="E51" s="97">
        <f>D51</f>
        <v>-731.42</v>
      </c>
      <c r="F51" s="44"/>
      <c r="G51" s="109"/>
      <c r="H51" s="73"/>
      <c r="I51" s="8"/>
      <c r="M51" s="7"/>
      <c r="P51" s="10"/>
      <c r="Q51" s="5"/>
      <c r="R51" s="5"/>
      <c r="S51" s="5"/>
      <c r="T51" s="5"/>
      <c r="U51" s="5"/>
      <c r="V51" s="5"/>
      <c r="W51" s="5"/>
    </row>
    <row r="52" spans="1:23" ht="56.25" hidden="1">
      <c r="A52" s="18"/>
      <c r="B52" s="20" t="s">
        <v>135</v>
      </c>
      <c r="C52" s="43"/>
      <c r="D52" s="44">
        <f>D50+D51</f>
        <v>77261.47600000001</v>
      </c>
      <c r="E52" s="44">
        <f>E50+E51</f>
        <v>63921.534</v>
      </c>
      <c r="F52" s="44">
        <f>F50+F51</f>
        <v>77992.89600000001</v>
      </c>
      <c r="G52" s="109"/>
      <c r="H52" s="73"/>
      <c r="I52" s="8"/>
      <c r="M52" s="7"/>
      <c r="P52" s="10"/>
      <c r="Q52" s="5"/>
      <c r="R52" s="5"/>
      <c r="S52" s="5"/>
      <c r="T52" s="5"/>
      <c r="U52" s="5"/>
      <c r="V52" s="5"/>
      <c r="W52" s="5"/>
    </row>
    <row r="53" spans="1:40" ht="19.5" customHeight="1" hidden="1">
      <c r="A53" s="18">
        <v>5</v>
      </c>
      <c r="B53" s="25" t="s">
        <v>22</v>
      </c>
      <c r="C53" s="50">
        <v>1.85</v>
      </c>
      <c r="D53" s="51">
        <f>AK53*6*AL53</f>
        <v>13204.128000000002</v>
      </c>
      <c r="E53" s="51">
        <f>D53</f>
        <v>13204.128000000002</v>
      </c>
      <c r="F53" s="51">
        <f>AM53*12*AK53</f>
        <v>14551.488000000001</v>
      </c>
      <c r="G53" s="49" t="e">
        <f>#REF!</f>
        <v>#REF!</v>
      </c>
      <c r="H53" s="5" t="e">
        <f>C53+#REF!</f>
        <v>#REF!</v>
      </c>
      <c r="I53" s="44">
        <v>3.43</v>
      </c>
      <c r="J53">
        <v>10</v>
      </c>
      <c r="K53">
        <v>2</v>
      </c>
      <c r="M53" s="7">
        <f>C53*I53*J53</f>
        <v>63.455000000000005</v>
      </c>
      <c r="N53" s="7" t="e">
        <f>#REF!*I53*K53</f>
        <v>#REF!</v>
      </c>
      <c r="O53" s="7" t="e">
        <f>SUM(M53:N53)</f>
        <v>#REF!</v>
      </c>
      <c r="P53" s="9"/>
      <c r="Q53" s="5">
        <v>1.47</v>
      </c>
      <c r="R53">
        <v>1.58</v>
      </c>
      <c r="S53">
        <v>6</v>
      </c>
      <c r="T53">
        <v>6</v>
      </c>
      <c r="U53">
        <f>Q53*I53*S53</f>
        <v>30.2526</v>
      </c>
      <c r="V53">
        <f>R53*T53*I53</f>
        <v>32.516400000000004</v>
      </c>
      <c r="W53">
        <f>SUM(U53:V53)</f>
        <v>62.769000000000005</v>
      </c>
      <c r="AB53" t="e">
        <f>#REF!</f>
        <v>#REF!</v>
      </c>
      <c r="AC53" s="49" t="e">
        <f>#REF!</f>
        <v>#REF!</v>
      </c>
      <c r="AD53" s="49">
        <v>3.05</v>
      </c>
      <c r="AE53" t="e">
        <f>#REF!</f>
        <v>#REF!</v>
      </c>
      <c r="AF53">
        <v>3.05</v>
      </c>
      <c r="AG53">
        <v>3.43</v>
      </c>
      <c r="AH53">
        <v>3.43</v>
      </c>
      <c r="AJ53" t="e">
        <f>#REF!</f>
        <v>#REF!</v>
      </c>
      <c r="AK53">
        <f>AK18</f>
        <v>641.6</v>
      </c>
      <c r="AL53">
        <v>3.43</v>
      </c>
      <c r="AM53">
        <v>1.89</v>
      </c>
      <c r="AN53">
        <v>3.05</v>
      </c>
    </row>
    <row r="54" spans="1:16" ht="18.75">
      <c r="A54" s="16"/>
      <c r="B54" s="26"/>
      <c r="C54" s="16"/>
      <c r="D54" s="16"/>
      <c r="E54" s="16"/>
      <c r="F54" s="16"/>
      <c r="G54" s="16"/>
      <c r="P54" s="10"/>
    </row>
    <row r="55" spans="1:16" ht="18.75">
      <c r="A55" s="153" t="s">
        <v>137</v>
      </c>
      <c r="B55" s="153"/>
      <c r="C55" s="140">
        <v>92321.71</v>
      </c>
      <c r="D55" s="74" t="s">
        <v>13</v>
      </c>
      <c r="E55" s="75"/>
      <c r="F55" s="75"/>
      <c r="G55" s="16"/>
      <c r="P55" s="10"/>
    </row>
    <row r="56" spans="1:16" ht="30.75" customHeight="1">
      <c r="A56" s="153" t="s">
        <v>715</v>
      </c>
      <c r="B56" s="153"/>
      <c r="C56" s="140">
        <v>59626.11</v>
      </c>
      <c r="D56" s="74" t="s">
        <v>13</v>
      </c>
      <c r="E56" s="75"/>
      <c r="F56" s="75"/>
      <c r="G56" s="16"/>
      <c r="P56" s="10"/>
    </row>
    <row r="57" spans="1:7" ht="18.75">
      <c r="A57" s="148" t="s">
        <v>12</v>
      </c>
      <c r="B57" s="148"/>
      <c r="C57" s="148"/>
      <c r="D57" s="148"/>
      <c r="E57" s="148"/>
      <c r="F57" s="148"/>
      <c r="G57" s="16"/>
    </row>
    <row r="58" spans="1:7" ht="18.75" customHeight="1" hidden="1">
      <c r="A58" s="149" t="s">
        <v>26</v>
      </c>
      <c r="B58" s="149"/>
      <c r="C58" s="11" t="e">
        <f>C55-#REF!</f>
        <v>#REF!</v>
      </c>
      <c r="D58" s="16"/>
      <c r="E58" s="16"/>
      <c r="F58" s="16"/>
      <c r="G58" s="16"/>
    </row>
    <row r="59" spans="1:7" ht="18.75" customHeight="1" hidden="1">
      <c r="A59" s="149" t="s">
        <v>28</v>
      </c>
      <c r="B59" s="149"/>
      <c r="C59" s="48">
        <f>D50-E50</f>
        <v>13339.94200000001</v>
      </c>
      <c r="G59" s="3"/>
    </row>
    <row r="60" spans="1:7" ht="18.75">
      <c r="A60" s="4"/>
      <c r="B60" s="3"/>
      <c r="C60" s="3"/>
      <c r="D60" s="3"/>
      <c r="E60" s="3"/>
      <c r="F60" s="3"/>
      <c r="G60" s="3"/>
    </row>
    <row r="61" spans="2:7" ht="12.75">
      <c r="B61" s="1"/>
      <c r="C61" s="1"/>
      <c r="D61" s="1"/>
      <c r="E61" s="1"/>
      <c r="F61" s="1"/>
      <c r="G61" s="1"/>
    </row>
  </sheetData>
  <sheetProtection/>
  <mergeCells count="16">
    <mergeCell ref="A59:B59"/>
    <mergeCell ref="I9:P12"/>
    <mergeCell ref="A58:B58"/>
    <mergeCell ref="Q9:W12"/>
    <mergeCell ref="A57:F57"/>
    <mergeCell ref="A55:B55"/>
    <mergeCell ref="A56:B56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77" r:id="rId1"/>
  <rowBreaks count="1" manualBreakCount="1">
    <brk id="33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Q83"/>
  <sheetViews>
    <sheetView view="pageBreakPreview" zoomScale="75" zoomScaleSheetLayoutView="75" zoomScalePageLayoutView="0" workbookViewId="0" topLeftCell="A40">
      <selection activeCell="A79" sqref="A79:F79"/>
    </sheetView>
  </sheetViews>
  <sheetFormatPr defaultColWidth="9.00390625" defaultRowHeight="12.75"/>
  <cols>
    <col min="1" max="1" width="8.25390625" style="0" bestFit="1" customWidth="1"/>
    <col min="2" max="2" width="60.125" style="0" customWidth="1"/>
    <col min="3" max="3" width="14.00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43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50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">
        <v>3330.04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43" ht="18.75">
      <c r="A13" s="21" t="s">
        <v>4</v>
      </c>
      <c r="B13" s="20" t="s">
        <v>5</v>
      </c>
      <c r="C13" s="96">
        <v>1.38</v>
      </c>
      <c r="D13" s="22">
        <f aca="true" t="shared" si="0" ref="D13:D18">12*C13*I13</f>
        <v>55145.4624</v>
      </c>
      <c r="E13" s="22">
        <f>D13</f>
        <v>55145.4624</v>
      </c>
      <c r="F13" s="22">
        <f aca="true" t="shared" si="1" ref="F13:F18">D13</f>
        <v>55145.4624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3330.04</v>
      </c>
      <c r="J13">
        <v>6</v>
      </c>
      <c r="K13">
        <v>2</v>
      </c>
      <c r="L13">
        <v>4</v>
      </c>
      <c r="M13" s="7">
        <f aca="true" t="shared" si="4" ref="M13:M18">C13*I13*J13</f>
        <v>27572.731199999995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20979.252</v>
      </c>
      <c r="V13">
        <f aca="true" t="shared" si="7" ref="V13:V18">T13*R13*I13</f>
        <v>21778.461600000002</v>
      </c>
      <c r="W13">
        <f aca="true" t="shared" si="8" ref="W13:W18">SUM(U13:V13)</f>
        <v>42757.7136</v>
      </c>
      <c r="AO13" s="49">
        <f>C7</f>
        <v>3330.04</v>
      </c>
      <c r="AP13" s="5" t="e">
        <f>C13+#REF!</f>
        <v>#REF!</v>
      </c>
      <c r="AQ13" s="44">
        <v>1.14</v>
      </c>
    </row>
    <row r="14" spans="1:43" ht="37.5">
      <c r="A14" s="21" t="s">
        <v>6</v>
      </c>
      <c r="B14" s="20" t="s">
        <v>7</v>
      </c>
      <c r="C14" s="96">
        <v>1.75</v>
      </c>
      <c r="D14" s="22">
        <f t="shared" si="0"/>
        <v>69930.84</v>
      </c>
      <c r="E14" s="22">
        <f>D14</f>
        <v>69930.84</v>
      </c>
      <c r="F14" s="22">
        <f t="shared" si="1"/>
        <v>69930.84</v>
      </c>
      <c r="G14" s="23">
        <f t="shared" si="2"/>
        <v>1.8373879641425002</v>
      </c>
      <c r="H14" s="6">
        <f t="shared" si="3"/>
        <v>1.96062740076</v>
      </c>
      <c r="I14" s="8">
        <f>I13</f>
        <v>3330.04</v>
      </c>
      <c r="J14">
        <v>6</v>
      </c>
      <c r="K14">
        <v>2</v>
      </c>
      <c r="L14">
        <v>4</v>
      </c>
      <c r="M14" s="7">
        <f t="shared" si="4"/>
        <v>34965.42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26573.7192</v>
      </c>
      <c r="V14">
        <f t="shared" si="7"/>
        <v>27772.5336</v>
      </c>
      <c r="W14">
        <f t="shared" si="8"/>
        <v>54346.2528</v>
      </c>
      <c r="AO14">
        <f>AO13</f>
        <v>3330.04</v>
      </c>
      <c r="AP14" s="5" t="e">
        <f>C14+#REF!</f>
        <v>#REF!</v>
      </c>
      <c r="AQ14" s="44">
        <v>1.46</v>
      </c>
    </row>
    <row r="15" spans="1:43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3330.04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2597.4312</v>
      </c>
      <c r="V15">
        <f t="shared" si="7"/>
        <v>0</v>
      </c>
      <c r="W15">
        <f t="shared" si="8"/>
        <v>2597.4312</v>
      </c>
      <c r="AO15">
        <f>AO14</f>
        <v>3330.04</v>
      </c>
      <c r="AP15" s="5" t="e">
        <f>C15+#REF!</f>
        <v>#REF!</v>
      </c>
      <c r="AQ15" s="44">
        <v>0</v>
      </c>
    </row>
    <row r="16" spans="1:43" ht="18.75">
      <c r="A16" s="21" t="s">
        <v>16</v>
      </c>
      <c r="B16" s="20" t="s">
        <v>10</v>
      </c>
      <c r="C16" s="96">
        <v>1.09</v>
      </c>
      <c r="D16" s="22">
        <f t="shared" si="0"/>
        <v>43556.923200000005</v>
      </c>
      <c r="E16" s="22">
        <f>D16</f>
        <v>43556.923200000005</v>
      </c>
      <c r="F16" s="22">
        <f t="shared" si="1"/>
        <v>43556.923200000005</v>
      </c>
      <c r="G16" s="23">
        <f t="shared" si="2"/>
        <v>1.1444302176659003</v>
      </c>
      <c r="H16" s="6">
        <f t="shared" si="3"/>
        <v>1.2211907810448</v>
      </c>
      <c r="I16" s="8">
        <f>I15</f>
        <v>3330.04</v>
      </c>
      <c r="J16">
        <v>6</v>
      </c>
      <c r="K16">
        <v>2</v>
      </c>
      <c r="L16">
        <v>4</v>
      </c>
      <c r="M16" s="7">
        <f t="shared" si="4"/>
        <v>21778.461600000002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15784.3896</v>
      </c>
      <c r="V16">
        <f t="shared" si="7"/>
        <v>16383.7968</v>
      </c>
      <c r="W16">
        <f t="shared" si="8"/>
        <v>32168.1864</v>
      </c>
      <c r="AO16">
        <f>AO15</f>
        <v>3330.04</v>
      </c>
      <c r="AP16" s="5" t="e">
        <f>C16+#REF!</f>
        <v>#REF!</v>
      </c>
      <c r="AQ16" s="44">
        <v>0.58</v>
      </c>
    </row>
    <row r="17" spans="1:43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3330.04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24775.497600000002</v>
      </c>
      <c r="V17">
        <f t="shared" si="7"/>
        <v>24775.4976</v>
      </c>
      <c r="W17">
        <f t="shared" si="8"/>
        <v>49550.995200000005</v>
      </c>
      <c r="AO17">
        <f>AO16</f>
        <v>3330.04</v>
      </c>
      <c r="AP17" s="5" t="e">
        <f>C17+#REF!</f>
        <v>#REF!</v>
      </c>
      <c r="AQ17" s="44">
        <v>1.24</v>
      </c>
    </row>
    <row r="18" spans="1:43" ht="56.25">
      <c r="A18" s="21" t="s">
        <v>18</v>
      </c>
      <c r="B18" s="20" t="s">
        <v>19</v>
      </c>
      <c r="C18" s="96">
        <f>1.99+3.92</f>
        <v>5.91</v>
      </c>
      <c r="D18" s="22">
        <f t="shared" si="0"/>
        <v>236166.4368</v>
      </c>
      <c r="E18" s="51">
        <v>77715.66</v>
      </c>
      <c r="F18" s="22">
        <f t="shared" si="1"/>
        <v>236166.4368</v>
      </c>
      <c r="G18" s="23">
        <f t="shared" si="2"/>
        <v>6.2051216389041</v>
      </c>
      <c r="H18" s="6">
        <f t="shared" si="3"/>
        <v>6.6213188219951995</v>
      </c>
      <c r="I18" s="8">
        <f>I17</f>
        <v>3330.04</v>
      </c>
      <c r="J18">
        <v>6</v>
      </c>
      <c r="K18">
        <v>2</v>
      </c>
      <c r="L18">
        <v>4</v>
      </c>
      <c r="M18" s="7">
        <f t="shared" si="4"/>
        <v>118083.21840000001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84116.8104</v>
      </c>
      <c r="V18">
        <f t="shared" si="7"/>
        <v>92308.7088</v>
      </c>
      <c r="W18">
        <f t="shared" si="8"/>
        <v>176425.51919999998</v>
      </c>
      <c r="AO18">
        <f>AO17</f>
        <v>3330.04</v>
      </c>
      <c r="AP18" s="5" t="e">
        <f>C18+#REF!</f>
        <v>#REF!</v>
      </c>
      <c r="AQ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24" customHeight="1">
      <c r="A20" s="21"/>
      <c r="B20" s="20" t="s">
        <v>194</v>
      </c>
      <c r="C20" s="22"/>
      <c r="D20" s="22"/>
      <c r="E20" s="51">
        <v>11123.64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20" t="s">
        <v>168</v>
      </c>
      <c r="C21" s="22"/>
      <c r="D21" s="22"/>
      <c r="E21" s="51">
        <v>616.21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64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36" customHeight="1">
      <c r="A23" s="21"/>
      <c r="B23" s="20" t="s">
        <v>245</v>
      </c>
      <c r="C23" s="22"/>
      <c r="D23" s="22"/>
      <c r="E23" s="51">
        <v>11123.64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39" customHeight="1">
      <c r="A24" s="21"/>
      <c r="B24" s="20" t="s">
        <v>212</v>
      </c>
      <c r="C24" s="22"/>
      <c r="D24" s="22"/>
      <c r="E24" s="51">
        <v>1037.48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39" customHeight="1">
      <c r="A25" s="21"/>
      <c r="B25" s="20" t="s">
        <v>225</v>
      </c>
      <c r="C25" s="22"/>
      <c r="D25" s="22"/>
      <c r="E25" s="51">
        <v>4086.28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20.25" customHeight="1">
      <c r="A26" s="21"/>
      <c r="B26" s="43" t="s">
        <v>108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21"/>
      <c r="B27" s="20" t="s">
        <v>106</v>
      </c>
      <c r="C27" s="22"/>
      <c r="D27" s="22"/>
      <c r="E27" s="51">
        <v>462.86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21"/>
      <c r="B28" s="43" t="s">
        <v>66</v>
      </c>
      <c r="C28" s="22"/>
      <c r="D28" s="22"/>
      <c r="E28" s="51"/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37.5">
      <c r="A29" s="21"/>
      <c r="B29" s="43" t="s">
        <v>259</v>
      </c>
      <c r="C29" s="22"/>
      <c r="D29" s="22"/>
      <c r="E29" s="51">
        <v>3225.97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25.5" customHeight="1">
      <c r="A30" s="21"/>
      <c r="B30" s="20" t="s">
        <v>126</v>
      </c>
      <c r="C30" s="22"/>
      <c r="D30" s="22"/>
      <c r="E30" s="51">
        <v>193.12</v>
      </c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9.5" customHeight="1">
      <c r="A31" s="21"/>
      <c r="B31" s="20" t="s">
        <v>302</v>
      </c>
      <c r="C31" s="22"/>
      <c r="D31" s="22"/>
      <c r="E31" s="51">
        <v>212.7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9.5" customHeight="1">
      <c r="A32" s="21"/>
      <c r="B32" s="43" t="s">
        <v>107</v>
      </c>
      <c r="C32" s="22"/>
      <c r="D32" s="22"/>
      <c r="E32" s="51"/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21.75" customHeight="1">
      <c r="A33" s="21"/>
      <c r="B33" s="20" t="s">
        <v>347</v>
      </c>
      <c r="C33" s="22"/>
      <c r="D33" s="22"/>
      <c r="E33" s="51">
        <v>198.17</v>
      </c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21.75" customHeight="1">
      <c r="A34" s="21"/>
      <c r="B34" s="43" t="s">
        <v>104</v>
      </c>
      <c r="C34" s="22"/>
      <c r="D34" s="22"/>
      <c r="E34" s="51"/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24" customHeight="1">
      <c r="A35" s="21"/>
      <c r="B35" s="20" t="s">
        <v>409</v>
      </c>
      <c r="C35" s="22"/>
      <c r="D35" s="22"/>
      <c r="E35" s="51">
        <v>9621.52</v>
      </c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22.5" customHeight="1">
      <c r="A36" s="21"/>
      <c r="B36" s="20" t="s">
        <v>416</v>
      </c>
      <c r="C36" s="22"/>
      <c r="D36" s="22"/>
      <c r="E36" s="51">
        <v>347</v>
      </c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18" ht="18.75">
      <c r="A37" s="21"/>
      <c r="B37" s="43" t="s">
        <v>69</v>
      </c>
      <c r="C37" s="22"/>
      <c r="D37" s="22"/>
      <c r="E37" s="51"/>
      <c r="F37" s="22"/>
      <c r="G37" s="23"/>
      <c r="H37" s="6"/>
      <c r="I37" s="8"/>
      <c r="M37" s="7"/>
      <c r="N37" s="7"/>
      <c r="O37" s="7"/>
      <c r="P37" s="9"/>
      <c r="Q37" s="5"/>
      <c r="R37" s="5"/>
    </row>
    <row r="38" spans="1:23" ht="41.25" customHeight="1">
      <c r="A38" s="19"/>
      <c r="B38" s="24" t="s">
        <v>454</v>
      </c>
      <c r="C38" s="22"/>
      <c r="D38" s="22"/>
      <c r="E38" s="51">
        <v>4187.34</v>
      </c>
      <c r="F38" s="30"/>
      <c r="G38" s="23"/>
      <c r="H38" s="6"/>
      <c r="I38" s="8"/>
      <c r="J38">
        <v>6</v>
      </c>
      <c r="K38">
        <v>2</v>
      </c>
      <c r="L38">
        <v>4</v>
      </c>
      <c r="M38" s="7">
        <f>C38*I38*J38</f>
        <v>0</v>
      </c>
      <c r="N38" s="7" t="e">
        <f>I38*#REF!*K38</f>
        <v>#REF!</v>
      </c>
      <c r="O38" s="7" t="e">
        <f>#REF!*I38*L38</f>
        <v>#REF!</v>
      </c>
      <c r="P38" s="10"/>
      <c r="Q38" s="5"/>
      <c r="U38">
        <f>I38*Q38*T38</f>
        <v>0</v>
      </c>
      <c r="V38">
        <f>T38*R38*I38</f>
        <v>0</v>
      </c>
      <c r="W38">
        <f>SUM(U38:V38)</f>
        <v>0</v>
      </c>
    </row>
    <row r="39" spans="1:23" ht="37.5">
      <c r="A39" s="21"/>
      <c r="B39" s="20" t="s">
        <v>438</v>
      </c>
      <c r="C39" s="22"/>
      <c r="D39" s="22"/>
      <c r="E39" s="51">
        <v>390.68</v>
      </c>
      <c r="F39" s="30"/>
      <c r="G39" s="23"/>
      <c r="H39" s="6"/>
      <c r="I39" s="8"/>
      <c r="J39">
        <v>6</v>
      </c>
      <c r="K39">
        <v>2</v>
      </c>
      <c r="L39">
        <v>4</v>
      </c>
      <c r="M39" s="7">
        <f>C39*I39*J39</f>
        <v>0</v>
      </c>
      <c r="N39" s="7" t="e">
        <f>I39*#REF!*K39</f>
        <v>#REF!</v>
      </c>
      <c r="O39" s="7" t="e">
        <f>#REF!*I39*L39</f>
        <v>#REF!</v>
      </c>
      <c r="P39" s="10"/>
      <c r="Q39" s="5"/>
      <c r="U39">
        <f>I39*Q39*T39</f>
        <v>0</v>
      </c>
      <c r="V39">
        <f>T39*R39*I39</f>
        <v>0</v>
      </c>
      <c r="W39">
        <f>SUM(U39:V39)</f>
        <v>0</v>
      </c>
    </row>
    <row r="40" spans="1:17" ht="18.75">
      <c r="A40" s="21"/>
      <c r="B40" s="20" t="s">
        <v>471</v>
      </c>
      <c r="C40" s="22"/>
      <c r="D40" s="22"/>
      <c r="E40" s="51">
        <v>3304</v>
      </c>
      <c r="F40" s="30"/>
      <c r="G40" s="23"/>
      <c r="H40" s="6"/>
      <c r="I40" s="8"/>
      <c r="M40" s="7"/>
      <c r="N40" s="7"/>
      <c r="O40" s="7"/>
      <c r="P40" s="10"/>
      <c r="Q40" s="5"/>
    </row>
    <row r="41" spans="1:17" ht="18.75">
      <c r="A41" s="21"/>
      <c r="B41" s="43" t="s">
        <v>112</v>
      </c>
      <c r="C41" s="22"/>
      <c r="D41" s="22"/>
      <c r="E41" s="51"/>
      <c r="F41" s="30"/>
      <c r="G41" s="23"/>
      <c r="H41" s="6"/>
      <c r="I41" s="8"/>
      <c r="M41" s="7"/>
      <c r="N41" s="7"/>
      <c r="O41" s="7"/>
      <c r="P41" s="10"/>
      <c r="Q41" s="5"/>
    </row>
    <row r="42" spans="1:17" ht="56.25">
      <c r="A42" s="21"/>
      <c r="B42" s="43" t="s">
        <v>504</v>
      </c>
      <c r="C42" s="22"/>
      <c r="D42" s="22"/>
      <c r="E42" s="51">
        <v>2415.64</v>
      </c>
      <c r="F42" s="30"/>
      <c r="G42" s="23"/>
      <c r="H42" s="6"/>
      <c r="I42" s="8"/>
      <c r="M42" s="7"/>
      <c r="N42" s="7"/>
      <c r="O42" s="7"/>
      <c r="P42" s="10"/>
      <c r="Q42" s="5"/>
    </row>
    <row r="43" spans="1:17" ht="18.75">
      <c r="A43" s="21"/>
      <c r="B43" s="20" t="s">
        <v>494</v>
      </c>
      <c r="C43" s="22"/>
      <c r="D43" s="22"/>
      <c r="E43" s="51">
        <v>283.6</v>
      </c>
      <c r="F43" s="30"/>
      <c r="G43" s="23"/>
      <c r="H43" s="6"/>
      <c r="I43" s="8"/>
      <c r="M43" s="7"/>
      <c r="N43" s="7"/>
      <c r="O43" s="7"/>
      <c r="P43" s="10"/>
      <c r="Q43" s="5"/>
    </row>
    <row r="44" spans="1:17" ht="18.75">
      <c r="A44" s="21"/>
      <c r="B44" s="43" t="s">
        <v>82</v>
      </c>
      <c r="C44" s="22"/>
      <c r="D44" s="22"/>
      <c r="E44" s="51"/>
      <c r="F44" s="30"/>
      <c r="G44" s="23"/>
      <c r="H44" s="6"/>
      <c r="I44" s="8"/>
      <c r="M44" s="7"/>
      <c r="N44" s="7"/>
      <c r="O44" s="7"/>
      <c r="P44" s="10"/>
      <c r="Q44" s="5"/>
    </row>
    <row r="45" spans="1:17" ht="18.75">
      <c r="A45" s="21"/>
      <c r="B45" s="20" t="s">
        <v>556</v>
      </c>
      <c r="C45" s="22"/>
      <c r="D45" s="22"/>
      <c r="E45" s="51">
        <v>1069.36</v>
      </c>
      <c r="F45" s="30"/>
      <c r="G45" s="23"/>
      <c r="H45" s="6"/>
      <c r="I45" s="8"/>
      <c r="M45" s="7"/>
      <c r="N45" s="7"/>
      <c r="O45" s="7"/>
      <c r="P45" s="10"/>
      <c r="Q45" s="5"/>
    </row>
    <row r="46" spans="1:17" ht="22.5" customHeight="1">
      <c r="A46" s="21"/>
      <c r="B46" s="20" t="s">
        <v>427</v>
      </c>
      <c r="C46" s="22"/>
      <c r="D46" s="22"/>
      <c r="E46" s="51">
        <v>154.49</v>
      </c>
      <c r="F46" s="30"/>
      <c r="G46" s="23"/>
      <c r="H46" s="6"/>
      <c r="I46" s="8"/>
      <c r="M46" s="7"/>
      <c r="N46" s="7"/>
      <c r="O46" s="7"/>
      <c r="P46" s="10"/>
      <c r="Q46" s="5"/>
    </row>
    <row r="47" spans="1:17" ht="18.75">
      <c r="A47" s="21"/>
      <c r="B47" s="43" t="s">
        <v>83</v>
      </c>
      <c r="C47" s="22"/>
      <c r="D47" s="22"/>
      <c r="E47" s="51"/>
      <c r="F47" s="30"/>
      <c r="G47" s="23"/>
      <c r="H47" s="6"/>
      <c r="I47" s="8"/>
      <c r="M47" s="7"/>
      <c r="N47" s="7"/>
      <c r="O47" s="7"/>
      <c r="P47" s="10"/>
      <c r="Q47" s="5"/>
    </row>
    <row r="48" spans="1:17" ht="78.75" customHeight="1">
      <c r="A48" s="21"/>
      <c r="B48" s="20" t="s">
        <v>597</v>
      </c>
      <c r="C48" s="22"/>
      <c r="D48" s="22"/>
      <c r="E48" s="51">
        <v>10312.17</v>
      </c>
      <c r="F48" s="30"/>
      <c r="G48" s="23"/>
      <c r="H48" s="6"/>
      <c r="I48" s="8"/>
      <c r="M48" s="7"/>
      <c r="N48" s="7"/>
      <c r="O48" s="7"/>
      <c r="P48" s="10"/>
      <c r="Q48" s="5"/>
    </row>
    <row r="49" spans="1:17" ht="18.75" customHeight="1" hidden="1">
      <c r="A49" s="21"/>
      <c r="B49" s="20"/>
      <c r="C49" s="22"/>
      <c r="D49" s="22"/>
      <c r="E49" s="51">
        <v>3006</v>
      </c>
      <c r="F49" s="30"/>
      <c r="G49" s="23"/>
      <c r="H49" s="6"/>
      <c r="I49" s="8"/>
      <c r="M49" s="7"/>
      <c r="N49" s="7"/>
      <c r="O49" s="7"/>
      <c r="P49" s="10"/>
      <c r="Q49" s="5"/>
    </row>
    <row r="50" spans="1:17" ht="18.75" hidden="1">
      <c r="A50" s="21"/>
      <c r="B50" s="20"/>
      <c r="C50" s="22"/>
      <c r="D50" s="22"/>
      <c r="E50" s="51">
        <v>3006</v>
      </c>
      <c r="F50" s="30"/>
      <c r="G50" s="23"/>
      <c r="H50" s="6"/>
      <c r="I50" s="8"/>
      <c r="M50" s="7"/>
      <c r="N50" s="7"/>
      <c r="O50" s="7"/>
      <c r="P50" s="10"/>
      <c r="Q50" s="5"/>
    </row>
    <row r="51" spans="1:17" ht="18.75" hidden="1">
      <c r="A51" s="21"/>
      <c r="B51" s="20"/>
      <c r="C51" s="22"/>
      <c r="D51" s="22"/>
      <c r="E51" s="51">
        <v>3006</v>
      </c>
      <c r="F51" s="30"/>
      <c r="G51" s="23"/>
      <c r="H51" s="6"/>
      <c r="I51" s="8"/>
      <c r="M51" s="7"/>
      <c r="N51" s="7"/>
      <c r="O51" s="7"/>
      <c r="P51" s="10"/>
      <c r="Q51" s="5"/>
    </row>
    <row r="52" spans="1:17" ht="18.75" hidden="1">
      <c r="A52" s="21"/>
      <c r="B52" s="20"/>
      <c r="C52" s="22"/>
      <c r="D52" s="22"/>
      <c r="E52" s="51">
        <v>3006</v>
      </c>
      <c r="F52" s="30"/>
      <c r="G52" s="23"/>
      <c r="H52" s="6"/>
      <c r="I52" s="8"/>
      <c r="M52" s="7"/>
      <c r="N52" s="7"/>
      <c r="O52" s="7"/>
      <c r="P52" s="10"/>
      <c r="Q52" s="5"/>
    </row>
    <row r="53" spans="1:17" ht="18.75" hidden="1">
      <c r="A53" s="21"/>
      <c r="B53" s="20"/>
      <c r="C53" s="22"/>
      <c r="D53" s="22"/>
      <c r="E53" s="51">
        <v>3006</v>
      </c>
      <c r="F53" s="30"/>
      <c r="G53" s="23"/>
      <c r="H53" s="6"/>
      <c r="I53" s="8"/>
      <c r="M53" s="7"/>
      <c r="N53" s="7"/>
      <c r="O53" s="7"/>
      <c r="P53" s="10"/>
      <c r="Q53" s="5"/>
    </row>
    <row r="54" spans="1:17" ht="18.75" hidden="1">
      <c r="A54" s="21"/>
      <c r="B54" s="20"/>
      <c r="C54" s="22"/>
      <c r="D54" s="22"/>
      <c r="E54" s="51">
        <v>3006</v>
      </c>
      <c r="F54" s="30"/>
      <c r="G54" s="23"/>
      <c r="H54" s="6"/>
      <c r="I54" s="8"/>
      <c r="M54" s="7"/>
      <c r="N54" s="7"/>
      <c r="O54" s="7"/>
      <c r="P54" s="10"/>
      <c r="Q54" s="5"/>
    </row>
    <row r="55" spans="1:17" ht="18.75" hidden="1">
      <c r="A55" s="21"/>
      <c r="B55" s="20"/>
      <c r="C55" s="22"/>
      <c r="D55" s="22"/>
      <c r="E55" s="51">
        <v>3006</v>
      </c>
      <c r="F55" s="30"/>
      <c r="G55" s="23"/>
      <c r="H55" s="6"/>
      <c r="I55" s="8"/>
      <c r="M55" s="7"/>
      <c r="N55" s="7"/>
      <c r="O55" s="7"/>
      <c r="P55" s="10"/>
      <c r="Q55" s="5"/>
    </row>
    <row r="56" spans="1:17" ht="18.75" hidden="1">
      <c r="A56" s="21"/>
      <c r="B56" s="20"/>
      <c r="C56" s="22"/>
      <c r="D56" s="22"/>
      <c r="E56" s="51">
        <v>3006</v>
      </c>
      <c r="F56" s="30"/>
      <c r="G56" s="23"/>
      <c r="H56" s="6"/>
      <c r="I56" s="8"/>
      <c r="M56" s="7"/>
      <c r="N56" s="7"/>
      <c r="O56" s="7"/>
      <c r="P56" s="10"/>
      <c r="Q56" s="5"/>
    </row>
    <row r="57" spans="1:17" ht="18.75" hidden="1">
      <c r="A57" s="21"/>
      <c r="B57" s="20"/>
      <c r="C57" s="22"/>
      <c r="D57" s="22"/>
      <c r="E57" s="51">
        <v>3006</v>
      </c>
      <c r="F57" s="30"/>
      <c r="G57" s="23"/>
      <c r="H57" s="6"/>
      <c r="I57" s="8"/>
      <c r="M57" s="7"/>
      <c r="N57" s="7"/>
      <c r="O57" s="7"/>
      <c r="P57" s="10"/>
      <c r="Q57" s="5"/>
    </row>
    <row r="58" spans="1:17" ht="18.75" hidden="1">
      <c r="A58" s="21"/>
      <c r="B58" s="20"/>
      <c r="C58" s="22"/>
      <c r="D58" s="22"/>
      <c r="E58" s="51">
        <v>3006</v>
      </c>
      <c r="F58" s="30"/>
      <c r="G58" s="23"/>
      <c r="H58" s="6"/>
      <c r="I58" s="8"/>
      <c r="M58" s="7"/>
      <c r="N58" s="7"/>
      <c r="O58" s="7"/>
      <c r="P58" s="10"/>
      <c r="Q58" s="5"/>
    </row>
    <row r="59" spans="1:17" ht="18.75" hidden="1">
      <c r="A59" s="21"/>
      <c r="B59" s="20"/>
      <c r="C59" s="22"/>
      <c r="D59" s="22"/>
      <c r="E59" s="51">
        <v>3006</v>
      </c>
      <c r="F59" s="30"/>
      <c r="G59" s="23"/>
      <c r="H59" s="6"/>
      <c r="I59" s="8"/>
      <c r="M59" s="7"/>
      <c r="N59" s="7"/>
      <c r="O59" s="7"/>
      <c r="P59" s="10"/>
      <c r="Q59" s="5"/>
    </row>
    <row r="60" spans="1:17" ht="18.75" hidden="1">
      <c r="A60" s="21"/>
      <c r="B60" s="20"/>
      <c r="C60" s="22"/>
      <c r="D60" s="22"/>
      <c r="E60" s="51">
        <v>3006</v>
      </c>
      <c r="F60" s="30"/>
      <c r="G60" s="23"/>
      <c r="H60" s="6"/>
      <c r="I60" s="8"/>
      <c r="M60" s="7"/>
      <c r="N60" s="7"/>
      <c r="O60" s="7"/>
      <c r="P60" s="10"/>
      <c r="Q60" s="5"/>
    </row>
    <row r="61" spans="1:17" ht="18.75" hidden="1">
      <c r="A61" s="21"/>
      <c r="B61" s="20"/>
      <c r="C61" s="22"/>
      <c r="D61" s="22"/>
      <c r="E61" s="51">
        <v>3006</v>
      </c>
      <c r="F61" s="30"/>
      <c r="G61" s="23"/>
      <c r="H61" s="6"/>
      <c r="I61" s="8"/>
      <c r="M61" s="7"/>
      <c r="N61" s="7"/>
      <c r="O61" s="7"/>
      <c r="P61" s="10"/>
      <c r="Q61" s="5"/>
    </row>
    <row r="62" spans="1:17" ht="18.75" hidden="1">
      <c r="A62" s="21"/>
      <c r="B62" s="20"/>
      <c r="C62" s="22"/>
      <c r="D62" s="22"/>
      <c r="E62" s="51">
        <v>3006</v>
      </c>
      <c r="F62" s="30"/>
      <c r="G62" s="23"/>
      <c r="H62" s="6"/>
      <c r="I62" s="8"/>
      <c r="M62" s="7"/>
      <c r="N62" s="7"/>
      <c r="O62" s="7"/>
      <c r="P62" s="10"/>
      <c r="Q62" s="5"/>
    </row>
    <row r="63" spans="1:17" ht="18.75" hidden="1">
      <c r="A63" s="21"/>
      <c r="B63" s="20"/>
      <c r="C63" s="22"/>
      <c r="D63" s="22"/>
      <c r="E63" s="51">
        <v>3006</v>
      </c>
      <c r="F63" s="30"/>
      <c r="G63" s="23"/>
      <c r="H63" s="6"/>
      <c r="I63" s="8"/>
      <c r="M63" s="7"/>
      <c r="N63" s="7"/>
      <c r="O63" s="7"/>
      <c r="P63" s="10"/>
      <c r="Q63" s="5"/>
    </row>
    <row r="64" spans="1:17" ht="18.75" customHeight="1" hidden="1">
      <c r="A64" s="21"/>
      <c r="B64" s="20"/>
      <c r="C64" s="22"/>
      <c r="D64" s="22"/>
      <c r="E64" s="51">
        <v>3006</v>
      </c>
      <c r="F64" s="30"/>
      <c r="G64" s="23"/>
      <c r="H64" s="6"/>
      <c r="I64" s="8"/>
      <c r="M64" s="7"/>
      <c r="N64" s="7"/>
      <c r="O64" s="7"/>
      <c r="P64" s="10"/>
      <c r="Q64" s="5"/>
    </row>
    <row r="65" spans="1:17" ht="18.75" customHeight="1">
      <c r="A65" s="21"/>
      <c r="B65" s="20" t="s">
        <v>567</v>
      </c>
      <c r="C65" s="22"/>
      <c r="D65" s="22"/>
      <c r="E65" s="51">
        <v>4127.82</v>
      </c>
      <c r="F65" s="30"/>
      <c r="G65" s="23"/>
      <c r="H65" s="6"/>
      <c r="I65" s="8"/>
      <c r="M65" s="7"/>
      <c r="N65" s="7"/>
      <c r="O65" s="7"/>
      <c r="P65" s="10"/>
      <c r="Q65" s="5"/>
    </row>
    <row r="66" spans="1:17" ht="18.75" customHeight="1">
      <c r="A66" s="21"/>
      <c r="B66" s="20" t="s">
        <v>572</v>
      </c>
      <c r="C66" s="22"/>
      <c r="D66" s="22"/>
      <c r="E66" s="51">
        <v>236.8</v>
      </c>
      <c r="F66" s="30"/>
      <c r="G66" s="23"/>
      <c r="H66" s="6"/>
      <c r="I66" s="8"/>
      <c r="M66" s="7"/>
      <c r="N66" s="7"/>
      <c r="O66" s="7"/>
      <c r="P66" s="10"/>
      <c r="Q66" s="5"/>
    </row>
    <row r="67" spans="1:17" ht="18.75" customHeight="1">
      <c r="A67" s="21"/>
      <c r="B67" s="43" t="s">
        <v>84</v>
      </c>
      <c r="C67" s="22"/>
      <c r="D67" s="22"/>
      <c r="E67" s="51"/>
      <c r="F67" s="30"/>
      <c r="G67" s="23"/>
      <c r="H67" s="6"/>
      <c r="I67" s="8"/>
      <c r="M67" s="7"/>
      <c r="N67" s="7"/>
      <c r="O67" s="7"/>
      <c r="P67" s="10"/>
      <c r="Q67" s="5"/>
    </row>
    <row r="68" spans="1:17" ht="39" customHeight="1">
      <c r="A68" s="21"/>
      <c r="B68" s="20" t="s">
        <v>664</v>
      </c>
      <c r="C68" s="22"/>
      <c r="D68" s="22"/>
      <c r="E68" s="51">
        <v>2387.43</v>
      </c>
      <c r="F68" s="30"/>
      <c r="G68" s="23"/>
      <c r="H68" s="6"/>
      <c r="I68" s="8"/>
      <c r="M68" s="7"/>
      <c r="N68" s="7"/>
      <c r="O68" s="7"/>
      <c r="P68" s="10"/>
      <c r="Q68" s="5"/>
    </row>
    <row r="69" spans="1:17" ht="39" customHeight="1">
      <c r="A69" s="21"/>
      <c r="B69" s="20" t="s">
        <v>616</v>
      </c>
      <c r="C69" s="22"/>
      <c r="D69" s="22"/>
      <c r="E69" s="51">
        <v>550.22</v>
      </c>
      <c r="F69" s="30"/>
      <c r="G69" s="23"/>
      <c r="H69" s="6"/>
      <c r="I69" s="8"/>
      <c r="M69" s="7"/>
      <c r="N69" s="7"/>
      <c r="O69" s="7"/>
      <c r="P69" s="10"/>
      <c r="Q69" s="5"/>
    </row>
    <row r="70" spans="1:17" ht="18.75" customHeight="1">
      <c r="A70" s="21"/>
      <c r="B70" s="43" t="s">
        <v>85</v>
      </c>
      <c r="C70" s="22"/>
      <c r="D70" s="22"/>
      <c r="E70" s="51"/>
      <c r="F70" s="30"/>
      <c r="G70" s="23"/>
      <c r="H70" s="6"/>
      <c r="I70" s="8"/>
      <c r="M70" s="7"/>
      <c r="N70" s="7"/>
      <c r="O70" s="7"/>
      <c r="P70" s="10"/>
      <c r="Q70" s="5"/>
    </row>
    <row r="71" spans="1:17" ht="54.75" customHeight="1">
      <c r="A71" s="21"/>
      <c r="B71" s="35" t="s">
        <v>679</v>
      </c>
      <c r="C71" s="22"/>
      <c r="D71" s="22"/>
      <c r="E71" s="51">
        <v>4790.2</v>
      </c>
      <c r="F71" s="30"/>
      <c r="G71" s="23"/>
      <c r="H71" s="6"/>
      <c r="I71" s="8"/>
      <c r="M71" s="7"/>
      <c r="N71" s="7"/>
      <c r="O71" s="7"/>
      <c r="P71" s="10"/>
      <c r="Q71" s="5"/>
    </row>
    <row r="72" spans="1:17" ht="21.75" customHeight="1">
      <c r="A72" s="21"/>
      <c r="B72" s="20" t="s">
        <v>705</v>
      </c>
      <c r="C72" s="22"/>
      <c r="D72" s="22"/>
      <c r="E72" s="51">
        <v>1257.32</v>
      </c>
      <c r="F72" s="30"/>
      <c r="G72" s="23"/>
      <c r="H72" s="6"/>
      <c r="I72" s="8"/>
      <c r="M72" s="7"/>
      <c r="N72" s="7"/>
      <c r="O72" s="7"/>
      <c r="P72" s="10"/>
      <c r="Q72" s="5"/>
    </row>
    <row r="73" spans="1:23" ht="18.75">
      <c r="A73" s="18"/>
      <c r="B73" s="20" t="s">
        <v>11</v>
      </c>
      <c r="C73" s="19">
        <f>SUM(C13:C39)</f>
        <v>10.129999999999999</v>
      </c>
      <c r="D73" s="116">
        <f>SUM(D13:D50)</f>
        <v>404799.66240000003</v>
      </c>
      <c r="E73" s="117">
        <f>E13+E14+E15+E16+E17+E18</f>
        <v>246348.8856</v>
      </c>
      <c r="F73" s="116">
        <f>F13+F14+F15+F16+F17+F18</f>
        <v>404799.66240000003</v>
      </c>
      <c r="G73" s="23">
        <f>1.04993597951*C73</f>
        <v>10.635851472436299</v>
      </c>
      <c r="H73" s="6">
        <f>1.12035851472*C73</f>
        <v>11.349231754113598</v>
      </c>
      <c r="I73" s="8">
        <f>I18</f>
        <v>3330.04</v>
      </c>
      <c r="M73" s="7"/>
      <c r="P73" s="10"/>
      <c r="Q73" s="5">
        <f>SUM(Q13:Q39)</f>
        <v>8.75</v>
      </c>
      <c r="R73" s="5">
        <f>SUM(R13:R39)</f>
        <v>9.16</v>
      </c>
      <c r="S73" s="5"/>
      <c r="T73" s="5"/>
      <c r="U73" s="5">
        <f>SUM(U13:U39)</f>
        <v>174827.1</v>
      </c>
      <c r="V73" s="5">
        <f>SUM(V13:V39)</f>
        <v>183018.99839999998</v>
      </c>
      <c r="W73" s="5">
        <f>SUM(W13:W39)</f>
        <v>357846.0984</v>
      </c>
    </row>
    <row r="74" spans="1:23" ht="37.5">
      <c r="A74" s="18"/>
      <c r="B74" s="20" t="s">
        <v>134</v>
      </c>
      <c r="C74" s="43"/>
      <c r="D74" s="118">
        <v>-12034.35</v>
      </c>
      <c r="E74" s="119">
        <f>D74</f>
        <v>-12034.35</v>
      </c>
      <c r="F74" s="120"/>
      <c r="G74" s="109"/>
      <c r="H74" s="73"/>
      <c r="I74" s="8"/>
      <c r="M74" s="7"/>
      <c r="P74" s="10"/>
      <c r="Q74" s="5"/>
      <c r="R74" s="5"/>
      <c r="S74" s="5"/>
      <c r="T74" s="5"/>
      <c r="U74" s="5"/>
      <c r="V74" s="5"/>
      <c r="W74" s="5"/>
    </row>
    <row r="75" spans="1:23" ht="37.5">
      <c r="A75" s="18"/>
      <c r="B75" s="20" t="s">
        <v>135</v>
      </c>
      <c r="C75" s="43"/>
      <c r="D75" s="120">
        <f>D73+D74</f>
        <v>392765.31240000005</v>
      </c>
      <c r="E75" s="120">
        <f>E73+E74</f>
        <v>234314.5356</v>
      </c>
      <c r="F75" s="120">
        <f>F73+F74</f>
        <v>404799.66240000003</v>
      </c>
      <c r="G75" s="109"/>
      <c r="H75" s="73"/>
      <c r="I75" s="8"/>
      <c r="M75" s="7"/>
      <c r="P75" s="10"/>
      <c r="Q75" s="5"/>
      <c r="R75" s="5"/>
      <c r="S75" s="5"/>
      <c r="T75" s="5"/>
      <c r="U75" s="5"/>
      <c r="V75" s="5"/>
      <c r="W75" s="5"/>
    </row>
    <row r="76" spans="1:16" ht="18.75">
      <c r="A76" s="16"/>
      <c r="B76" s="26"/>
      <c r="C76" s="16"/>
      <c r="D76" s="16"/>
      <c r="E76" s="16"/>
      <c r="F76" s="16"/>
      <c r="G76" s="16"/>
      <c r="P76" s="10"/>
    </row>
    <row r="77" spans="1:16" ht="18.75">
      <c r="A77" s="153" t="s">
        <v>137</v>
      </c>
      <c r="B77" s="153"/>
      <c r="C77" s="140">
        <v>222976.1</v>
      </c>
      <c r="D77" s="74" t="s">
        <v>13</v>
      </c>
      <c r="E77" s="75"/>
      <c r="F77" s="75"/>
      <c r="G77" s="16"/>
      <c r="P77" s="10"/>
    </row>
    <row r="78" spans="1:16" ht="30.75" customHeight="1">
      <c r="A78" s="153" t="s">
        <v>715</v>
      </c>
      <c r="B78" s="153"/>
      <c r="C78" s="140">
        <v>175460.34</v>
      </c>
      <c r="D78" s="74" t="s">
        <v>13</v>
      </c>
      <c r="E78" s="75"/>
      <c r="F78" s="75"/>
      <c r="G78" s="16"/>
      <c r="P78" s="10"/>
    </row>
    <row r="79" spans="1:7" ht="18.75">
      <c r="A79" s="148" t="s">
        <v>12</v>
      </c>
      <c r="B79" s="148"/>
      <c r="C79" s="148"/>
      <c r="D79" s="148"/>
      <c r="E79" s="148"/>
      <c r="F79" s="148"/>
      <c r="G79" s="16"/>
    </row>
    <row r="80" spans="1:7" ht="18.75" customHeight="1" hidden="1">
      <c r="A80" s="149" t="s">
        <v>26</v>
      </c>
      <c r="B80" s="149"/>
      <c r="C80" s="11" t="e">
        <f>C77-#REF!</f>
        <v>#REF!</v>
      </c>
      <c r="D80" s="16"/>
      <c r="E80" s="16"/>
      <c r="F80" s="16"/>
      <c r="G80" s="16"/>
    </row>
    <row r="81" spans="1:7" ht="18.75" customHeight="1" hidden="1">
      <c r="A81" s="149" t="s">
        <v>28</v>
      </c>
      <c r="B81" s="149"/>
      <c r="C81" s="48">
        <f>D73-E73</f>
        <v>158450.77680000002</v>
      </c>
      <c r="G81" s="3"/>
    </row>
    <row r="82" spans="1:7" ht="18.75" hidden="1">
      <c r="A82" s="4"/>
      <c r="B82" s="3"/>
      <c r="C82" s="3"/>
      <c r="D82" s="3"/>
      <c r="E82" s="3">
        <v>675725.76</v>
      </c>
      <c r="F82" s="3"/>
      <c r="G82" s="3"/>
    </row>
    <row r="83" spans="2:7" ht="12.75" hidden="1">
      <c r="B83" s="1"/>
      <c r="C83" s="1"/>
      <c r="D83" s="1"/>
      <c r="E83" s="73">
        <f>E82-E75</f>
        <v>441411.2244</v>
      </c>
      <c r="F83" s="1"/>
      <c r="G83" s="1"/>
    </row>
  </sheetData>
  <sheetProtection/>
  <mergeCells count="16">
    <mergeCell ref="A81:B81"/>
    <mergeCell ref="I9:P12"/>
    <mergeCell ref="A80:B80"/>
    <mergeCell ref="Q9:W12"/>
    <mergeCell ref="A79:F79"/>
    <mergeCell ref="A77:B77"/>
    <mergeCell ref="A78:B78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68" r:id="rId1"/>
  <rowBreaks count="1" manualBreakCount="1">
    <brk id="40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Q97"/>
  <sheetViews>
    <sheetView view="pageBreakPreview" zoomScale="75" zoomScaleSheetLayoutView="75" zoomScalePageLayoutView="0" workbookViewId="0" topLeftCell="A33">
      <selection activeCell="D83" sqref="D83:D84"/>
    </sheetView>
  </sheetViews>
  <sheetFormatPr defaultColWidth="9.00390625" defaultRowHeight="12.75"/>
  <cols>
    <col min="1" max="1" width="8.25390625" style="0" bestFit="1" customWidth="1"/>
    <col min="2" max="2" width="65.875" style="0" customWidth="1"/>
    <col min="3" max="3" width="15.00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2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51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141</v>
      </c>
      <c r="C7" s="11">
        <v>3387.94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37.5" customHeight="1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5" ht="18.75">
      <c r="A13" s="21" t="s">
        <v>4</v>
      </c>
      <c r="B13" s="20" t="s">
        <v>5</v>
      </c>
      <c r="C13" s="96">
        <v>1.38</v>
      </c>
      <c r="D13" s="22">
        <f aca="true" t="shared" si="0" ref="D13:D18">12*C13*I13</f>
        <v>56104.2864</v>
      </c>
      <c r="E13" s="22">
        <f>D13</f>
        <v>56104.2864</v>
      </c>
      <c r="F13" s="22">
        <f aca="true" t="shared" si="1" ref="F13:F18">D13</f>
        <v>56104.2864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3387.94</v>
      </c>
      <c r="J13">
        <v>6</v>
      </c>
      <c r="K13">
        <v>2</v>
      </c>
      <c r="L13">
        <v>4</v>
      </c>
      <c r="M13" s="7">
        <f aca="true" t="shared" si="4" ref="M13:M18">C13*I13*J13</f>
        <v>28052.1432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21344.022</v>
      </c>
      <c r="V13">
        <f aca="true" t="shared" si="7" ref="V13:V18">T13*R13*I13</f>
        <v>22157.127600000003</v>
      </c>
      <c r="W13">
        <f aca="true" t="shared" si="8" ref="W13:W18">SUM(U13:V13)</f>
        <v>43501.149600000004</v>
      </c>
      <c r="AG13" s="49">
        <f>C7</f>
        <v>3387.94</v>
      </c>
      <c r="AH13" s="5" t="e">
        <f>C13+#REF!</f>
        <v>#REF!</v>
      </c>
      <c r="AI13" s="44">
        <v>1.14</v>
      </c>
    </row>
    <row r="14" spans="1:35" ht="19.5" customHeight="1">
      <c r="A14" s="21" t="s">
        <v>6</v>
      </c>
      <c r="B14" s="20" t="s">
        <v>7</v>
      </c>
      <c r="C14" s="96">
        <v>1.75</v>
      </c>
      <c r="D14" s="22">
        <f t="shared" si="0"/>
        <v>71146.74</v>
      </c>
      <c r="E14" s="22">
        <f>D14</f>
        <v>71146.74</v>
      </c>
      <c r="F14" s="22">
        <f t="shared" si="1"/>
        <v>71146.74</v>
      </c>
      <c r="G14" s="23">
        <f t="shared" si="2"/>
        <v>1.8373879641425002</v>
      </c>
      <c r="H14" s="6">
        <f t="shared" si="3"/>
        <v>1.96062740076</v>
      </c>
      <c r="I14" s="8">
        <f>I13</f>
        <v>3387.94</v>
      </c>
      <c r="J14">
        <v>6</v>
      </c>
      <c r="K14">
        <v>2</v>
      </c>
      <c r="L14">
        <v>4</v>
      </c>
      <c r="M14" s="7">
        <f t="shared" si="4"/>
        <v>35573.37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27035.7612</v>
      </c>
      <c r="V14">
        <f t="shared" si="7"/>
        <v>28255.4196</v>
      </c>
      <c r="W14">
        <f t="shared" si="8"/>
        <v>55291.1808</v>
      </c>
      <c r="AG14">
        <f>AG13</f>
        <v>3387.94</v>
      </c>
      <c r="AH14" s="5" t="e">
        <f>C14+#REF!</f>
        <v>#REF!</v>
      </c>
      <c r="AI14" s="44">
        <v>1.46</v>
      </c>
    </row>
    <row r="15" spans="1:35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3387.94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2642.5932000000003</v>
      </c>
      <c r="V15">
        <f t="shared" si="7"/>
        <v>0</v>
      </c>
      <c r="W15">
        <f t="shared" si="8"/>
        <v>2642.5932000000003</v>
      </c>
      <c r="AG15">
        <f>AG14</f>
        <v>3387.94</v>
      </c>
      <c r="AH15" s="5" t="e">
        <f>C15+#REF!</f>
        <v>#REF!</v>
      </c>
      <c r="AI15" s="44">
        <v>0</v>
      </c>
    </row>
    <row r="16" spans="1:35" ht="18.75">
      <c r="A16" s="21" t="s">
        <v>16</v>
      </c>
      <c r="B16" s="20" t="s">
        <v>10</v>
      </c>
      <c r="C16" s="96">
        <v>1.09</v>
      </c>
      <c r="D16" s="22">
        <f t="shared" si="0"/>
        <v>44314.25520000001</v>
      </c>
      <c r="E16" s="22">
        <f>D16</f>
        <v>44314.25520000001</v>
      </c>
      <c r="F16" s="22">
        <f t="shared" si="1"/>
        <v>44314.25520000001</v>
      </c>
      <c r="G16" s="23">
        <f t="shared" si="2"/>
        <v>1.1444302176659003</v>
      </c>
      <c r="H16" s="6">
        <f t="shared" si="3"/>
        <v>1.2211907810448</v>
      </c>
      <c r="I16" s="8">
        <f>I15</f>
        <v>3387.94</v>
      </c>
      <c r="J16">
        <v>6</v>
      </c>
      <c r="K16">
        <v>2</v>
      </c>
      <c r="L16">
        <v>4</v>
      </c>
      <c r="M16" s="7">
        <f t="shared" si="4"/>
        <v>22157.1276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16058.8356</v>
      </c>
      <c r="V16">
        <f t="shared" si="7"/>
        <v>16668.6648</v>
      </c>
      <c r="W16">
        <f t="shared" si="8"/>
        <v>32727.500399999997</v>
      </c>
      <c r="AG16">
        <f>AG15</f>
        <v>3387.94</v>
      </c>
      <c r="AH16" s="5" t="e">
        <f>C16+#REF!</f>
        <v>#REF!</v>
      </c>
      <c r="AI16" s="44">
        <v>0.58</v>
      </c>
    </row>
    <row r="17" spans="1:35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3387.94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25206.2736</v>
      </c>
      <c r="V17">
        <f t="shared" si="7"/>
        <v>25206.2736</v>
      </c>
      <c r="W17">
        <f t="shared" si="8"/>
        <v>50412.5472</v>
      </c>
      <c r="AG17">
        <f>AG16</f>
        <v>3387.94</v>
      </c>
      <c r="AH17" s="5" t="e">
        <f>C17+#REF!</f>
        <v>#REF!</v>
      </c>
      <c r="AI17" s="44">
        <v>1.24</v>
      </c>
    </row>
    <row r="18" spans="1:35" ht="56.25">
      <c r="A18" s="21" t="s">
        <v>18</v>
      </c>
      <c r="B18" s="20" t="s">
        <v>19</v>
      </c>
      <c r="C18" s="96">
        <f>1.99+3.92</f>
        <v>5.91</v>
      </c>
      <c r="D18" s="22">
        <f t="shared" si="0"/>
        <v>240272.7048</v>
      </c>
      <c r="E18" s="51">
        <f>E20+E21+E23+E24+E25+E27+E28+E29+E31+E32+E34+E35+E36+E38+E39+E41+E42+E64+E66+E67+E69+E70+E72+E73+E74+E76+E77</f>
        <v>134688.26</v>
      </c>
      <c r="F18" s="22">
        <f t="shared" si="1"/>
        <v>240272.7048</v>
      </c>
      <c r="G18" s="23">
        <f t="shared" si="2"/>
        <v>6.2051216389041</v>
      </c>
      <c r="H18" s="6">
        <f t="shared" si="3"/>
        <v>6.6213188219951995</v>
      </c>
      <c r="I18" s="8">
        <f>I17</f>
        <v>3387.94</v>
      </c>
      <c r="J18">
        <v>6</v>
      </c>
      <c r="K18">
        <v>2</v>
      </c>
      <c r="L18">
        <v>4</v>
      </c>
      <c r="M18" s="7">
        <f t="shared" si="4"/>
        <v>120136.3524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85579.36439999999</v>
      </c>
      <c r="V18">
        <f t="shared" si="7"/>
        <v>93913.69679999999</v>
      </c>
      <c r="W18">
        <f t="shared" si="8"/>
        <v>179493.0612</v>
      </c>
      <c r="AG18">
        <f>AG17</f>
        <v>3387.94</v>
      </c>
      <c r="AH18" s="5" t="e">
        <f>C18+#REF!</f>
        <v>#REF!</v>
      </c>
      <c r="AI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7.5">
      <c r="A20" s="21"/>
      <c r="B20" s="20" t="s">
        <v>195</v>
      </c>
      <c r="C20" s="22"/>
      <c r="D20" s="22"/>
      <c r="E20" s="51">
        <v>12236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37.5">
      <c r="A21" s="21"/>
      <c r="B21" s="20" t="s">
        <v>169</v>
      </c>
      <c r="C21" s="22"/>
      <c r="D21" s="22"/>
      <c r="E21" s="51">
        <v>3612.96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90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56.25" customHeight="1">
      <c r="A23" s="21"/>
      <c r="B23" s="20" t="s">
        <v>246</v>
      </c>
      <c r="C23" s="22"/>
      <c r="D23" s="22"/>
      <c r="E23" s="51">
        <v>28317.23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37.5">
      <c r="A24" s="21"/>
      <c r="B24" s="20" t="s">
        <v>226</v>
      </c>
      <c r="C24" s="22"/>
      <c r="D24" s="22"/>
      <c r="E24" s="51">
        <v>23717.47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20" t="s">
        <v>213</v>
      </c>
      <c r="C25" s="22"/>
      <c r="D25" s="22"/>
      <c r="E25" s="51">
        <v>518.08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108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37.5">
      <c r="A27" s="21"/>
      <c r="B27" s="20" t="s">
        <v>313</v>
      </c>
      <c r="C27" s="22"/>
      <c r="D27" s="22"/>
      <c r="E27" s="51">
        <v>23530.8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21"/>
      <c r="B28" s="20" t="s">
        <v>319</v>
      </c>
      <c r="C28" s="22"/>
      <c r="D28" s="22"/>
      <c r="E28" s="51">
        <v>245.41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56.25">
      <c r="A29" s="21"/>
      <c r="B29" s="20" t="s">
        <v>337</v>
      </c>
      <c r="C29" s="22"/>
      <c r="D29" s="22"/>
      <c r="E29" s="51">
        <v>2679.62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18.75">
      <c r="A30" s="21"/>
      <c r="B30" s="43" t="s">
        <v>66</v>
      </c>
      <c r="C30" s="22"/>
      <c r="D30" s="22"/>
      <c r="E30" s="51"/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20.25" customHeight="1">
      <c r="A31" s="21"/>
      <c r="B31" s="20" t="s">
        <v>260</v>
      </c>
      <c r="C31" s="22"/>
      <c r="D31" s="22"/>
      <c r="E31" s="51">
        <v>2299.15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7.25" customHeight="1">
      <c r="A32" s="21"/>
      <c r="B32" s="20" t="s">
        <v>127</v>
      </c>
      <c r="C32" s="22"/>
      <c r="D32" s="22"/>
      <c r="E32" s="51">
        <v>424.24</v>
      </c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7.25" customHeight="1">
      <c r="A33" s="21"/>
      <c r="B33" s="43" t="s">
        <v>103</v>
      </c>
      <c r="C33" s="22"/>
      <c r="D33" s="22"/>
      <c r="E33" s="51"/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22.5" customHeight="1">
      <c r="A34" s="21"/>
      <c r="B34" s="20" t="s">
        <v>368</v>
      </c>
      <c r="C34" s="22"/>
      <c r="D34" s="22"/>
      <c r="E34" s="51">
        <v>1869.9</v>
      </c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19.5" customHeight="1">
      <c r="A35" s="21"/>
      <c r="B35" s="20" t="s">
        <v>122</v>
      </c>
      <c r="C35" s="22"/>
      <c r="D35" s="22"/>
      <c r="E35" s="51">
        <v>347</v>
      </c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19.5" customHeight="1">
      <c r="A36" s="21"/>
      <c r="B36" s="20" t="s">
        <v>120</v>
      </c>
      <c r="C36" s="22"/>
      <c r="D36" s="22"/>
      <c r="E36" s="51">
        <v>124.58</v>
      </c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18" ht="17.25" customHeight="1">
      <c r="A37" s="21"/>
      <c r="B37" s="43" t="s">
        <v>104</v>
      </c>
      <c r="C37" s="22"/>
      <c r="D37" s="22"/>
      <c r="E37" s="51"/>
      <c r="F37" s="22"/>
      <c r="G37" s="23"/>
      <c r="H37" s="6"/>
      <c r="I37" s="8"/>
      <c r="M37" s="7"/>
      <c r="N37" s="7"/>
      <c r="O37" s="7"/>
      <c r="P37" s="9"/>
      <c r="Q37" s="5"/>
      <c r="R37" s="5"/>
    </row>
    <row r="38" spans="1:18" ht="21" customHeight="1">
      <c r="A38" s="21"/>
      <c r="B38" s="20" t="s">
        <v>408</v>
      </c>
      <c r="C38" s="22"/>
      <c r="D38" s="22"/>
      <c r="E38" s="51">
        <v>2086.48</v>
      </c>
      <c r="F38" s="22"/>
      <c r="G38" s="23"/>
      <c r="H38" s="6"/>
      <c r="I38" s="8"/>
      <c r="M38" s="7"/>
      <c r="N38" s="7"/>
      <c r="O38" s="7"/>
      <c r="P38" s="9"/>
      <c r="Q38" s="5"/>
      <c r="R38" s="5"/>
    </row>
    <row r="39" spans="1:18" ht="21" customHeight="1">
      <c r="A39" s="21"/>
      <c r="B39" s="20" t="s">
        <v>417</v>
      </c>
      <c r="C39" s="22"/>
      <c r="D39" s="22"/>
      <c r="E39" s="51">
        <v>383.94</v>
      </c>
      <c r="F39" s="22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43" t="s">
        <v>69</v>
      </c>
      <c r="C40" s="22"/>
      <c r="D40" s="22"/>
      <c r="E40" s="51"/>
      <c r="F40" s="22"/>
      <c r="G40" s="23"/>
      <c r="H40" s="6"/>
      <c r="I40" s="8"/>
      <c r="M40" s="7"/>
      <c r="N40" s="7"/>
      <c r="O40" s="7"/>
      <c r="P40" s="9"/>
      <c r="Q40" s="5"/>
      <c r="R40" s="5"/>
    </row>
    <row r="41" spans="1:23" ht="54" customHeight="1">
      <c r="A41" s="19"/>
      <c r="B41" s="24" t="s">
        <v>439</v>
      </c>
      <c r="C41" s="22"/>
      <c r="D41" s="22"/>
      <c r="E41" s="51">
        <v>2348.26</v>
      </c>
      <c r="F41" s="22"/>
      <c r="G41" s="23"/>
      <c r="H41" s="6"/>
      <c r="I41" s="8"/>
      <c r="J41">
        <v>6</v>
      </c>
      <c r="K41">
        <v>2</v>
      </c>
      <c r="L41">
        <v>4</v>
      </c>
      <c r="M41" s="7">
        <f>C41*I41*J41</f>
        <v>0</v>
      </c>
      <c r="N41" s="7" t="e">
        <f>I41*#REF!*K41</f>
        <v>#REF!</v>
      </c>
      <c r="O41" s="7" t="e">
        <f>#REF!*I41*L41</f>
        <v>#REF!</v>
      </c>
      <c r="P41" s="10"/>
      <c r="Q41" s="5"/>
      <c r="U41">
        <f>I41*Q41*T41</f>
        <v>0</v>
      </c>
      <c r="V41">
        <f>T41*R41*I41</f>
        <v>0</v>
      </c>
      <c r="W41">
        <f>SUM(U41:V41)</f>
        <v>0</v>
      </c>
    </row>
    <row r="42" spans="1:23" ht="23.25" customHeight="1">
      <c r="A42" s="21"/>
      <c r="B42" s="24" t="s">
        <v>476</v>
      </c>
      <c r="C42" s="22"/>
      <c r="D42" s="22"/>
      <c r="E42" s="51">
        <v>5107.12</v>
      </c>
      <c r="F42" s="22"/>
      <c r="G42" s="23"/>
      <c r="H42" s="6"/>
      <c r="I42" s="8"/>
      <c r="J42">
        <v>6</v>
      </c>
      <c r="K42">
        <v>2</v>
      </c>
      <c r="L42">
        <v>4</v>
      </c>
      <c r="M42" s="7">
        <f>C42*I42*J42</f>
        <v>0</v>
      </c>
      <c r="N42" s="7" t="e">
        <f>I42*#REF!*K42</f>
        <v>#REF!</v>
      </c>
      <c r="O42" s="7" t="e">
        <f>#REF!*I42*L42</f>
        <v>#REF!</v>
      </c>
      <c r="P42" s="10"/>
      <c r="Q42" s="5"/>
      <c r="U42">
        <f>I42*Q42*T42</f>
        <v>0</v>
      </c>
      <c r="V42">
        <f>T42*R42*I42</f>
        <v>0</v>
      </c>
      <c r="W42">
        <f>SUM(U42:V42)</f>
        <v>0</v>
      </c>
    </row>
    <row r="43" spans="1:23" ht="18.75" hidden="1">
      <c r="A43" s="21"/>
      <c r="B43" s="20"/>
      <c r="C43" s="22"/>
      <c r="D43" s="22"/>
      <c r="E43" s="51"/>
      <c r="F43" s="22"/>
      <c r="G43" s="23"/>
      <c r="H43" s="6"/>
      <c r="I43" s="8"/>
      <c r="J43">
        <v>6</v>
      </c>
      <c r="K43">
        <v>2</v>
      </c>
      <c r="L43">
        <v>4</v>
      </c>
      <c r="M43" s="7">
        <f>C43*I43*J43</f>
        <v>0</v>
      </c>
      <c r="N43" s="7" t="e">
        <f>I43*#REF!*K43</f>
        <v>#REF!</v>
      </c>
      <c r="O43" s="7" t="e">
        <f>#REF!*I43*L43</f>
        <v>#REF!</v>
      </c>
      <c r="P43" s="10"/>
      <c r="Q43" s="5"/>
      <c r="U43">
        <f>I43*Q43*T43</f>
        <v>0</v>
      </c>
      <c r="V43">
        <f>T43*R43*I43</f>
        <v>0</v>
      </c>
      <c r="W43">
        <f>SUM(U43:V43)</f>
        <v>0</v>
      </c>
    </row>
    <row r="44" spans="1:17" ht="18.75" hidden="1">
      <c r="A44" s="21"/>
      <c r="B44" s="20"/>
      <c r="C44" s="22"/>
      <c r="D44" s="22"/>
      <c r="E44" s="51"/>
      <c r="F44" s="22"/>
      <c r="G44" s="23"/>
      <c r="H44" s="6"/>
      <c r="I44" s="8"/>
      <c r="M44" s="7"/>
      <c r="N44" s="7"/>
      <c r="O44" s="7"/>
      <c r="P44" s="10"/>
      <c r="Q44" s="5"/>
    </row>
    <row r="45" spans="1:17" ht="18.75" hidden="1">
      <c r="A45" s="21"/>
      <c r="B45" s="20"/>
      <c r="C45" s="22"/>
      <c r="D45" s="22"/>
      <c r="E45" s="51"/>
      <c r="F45" s="22"/>
      <c r="G45" s="23"/>
      <c r="H45" s="6"/>
      <c r="I45" s="8"/>
      <c r="M45" s="7"/>
      <c r="N45" s="7"/>
      <c r="O45" s="7"/>
      <c r="P45" s="10"/>
      <c r="Q45" s="5"/>
    </row>
    <row r="46" spans="1:17" ht="18.75" hidden="1">
      <c r="A46" s="21"/>
      <c r="B46" s="20"/>
      <c r="C46" s="22"/>
      <c r="D46" s="22"/>
      <c r="E46" s="51"/>
      <c r="F46" s="22"/>
      <c r="G46" s="23"/>
      <c r="H46" s="6"/>
      <c r="I46" s="8"/>
      <c r="M46" s="7"/>
      <c r="N46" s="7"/>
      <c r="O46" s="7"/>
      <c r="P46" s="10"/>
      <c r="Q46" s="5"/>
    </row>
    <row r="47" spans="1:17" ht="18.75" customHeight="1" hidden="1">
      <c r="A47" s="21"/>
      <c r="B47" s="20"/>
      <c r="C47" s="22"/>
      <c r="D47" s="22"/>
      <c r="E47" s="51"/>
      <c r="F47" s="22"/>
      <c r="G47" s="23"/>
      <c r="H47" s="6"/>
      <c r="I47" s="8"/>
      <c r="M47" s="7"/>
      <c r="N47" s="7"/>
      <c r="O47" s="7"/>
      <c r="P47" s="10"/>
      <c r="Q47" s="5"/>
    </row>
    <row r="48" spans="1:17" ht="18.75" hidden="1">
      <c r="A48" s="21"/>
      <c r="B48" s="20"/>
      <c r="C48" s="22"/>
      <c r="D48" s="22"/>
      <c r="E48" s="51"/>
      <c r="F48" s="22"/>
      <c r="G48" s="23"/>
      <c r="H48" s="6"/>
      <c r="I48" s="8"/>
      <c r="M48" s="7"/>
      <c r="N48" s="7"/>
      <c r="O48" s="7"/>
      <c r="P48" s="10"/>
      <c r="Q48" s="5"/>
    </row>
    <row r="49" spans="1:17" ht="18.75" hidden="1">
      <c r="A49" s="21"/>
      <c r="B49" s="20"/>
      <c r="C49" s="22"/>
      <c r="D49" s="22"/>
      <c r="E49" s="51"/>
      <c r="F49" s="22"/>
      <c r="G49" s="23"/>
      <c r="H49" s="6"/>
      <c r="I49" s="8"/>
      <c r="M49" s="7"/>
      <c r="N49" s="7"/>
      <c r="O49" s="7"/>
      <c r="P49" s="10"/>
      <c r="Q49" s="5"/>
    </row>
    <row r="50" spans="1:17" ht="18.75" hidden="1">
      <c r="A50" s="21"/>
      <c r="B50" s="20"/>
      <c r="C50" s="22"/>
      <c r="D50" s="22"/>
      <c r="E50" s="51"/>
      <c r="F50" s="22"/>
      <c r="G50" s="23"/>
      <c r="H50" s="6"/>
      <c r="I50" s="8"/>
      <c r="M50" s="7"/>
      <c r="N50" s="7"/>
      <c r="O50" s="7"/>
      <c r="P50" s="10"/>
      <c r="Q50" s="5"/>
    </row>
    <row r="51" spans="1:17" ht="18.75" hidden="1">
      <c r="A51" s="21"/>
      <c r="B51" s="20"/>
      <c r="C51" s="22"/>
      <c r="D51" s="22"/>
      <c r="E51" s="51"/>
      <c r="F51" s="22"/>
      <c r="G51" s="23"/>
      <c r="H51" s="6"/>
      <c r="I51" s="8"/>
      <c r="M51" s="7"/>
      <c r="N51" s="7"/>
      <c r="O51" s="7"/>
      <c r="P51" s="10"/>
      <c r="Q51" s="5"/>
    </row>
    <row r="52" spans="1:17" ht="18.75" hidden="1">
      <c r="A52" s="21"/>
      <c r="B52" s="20"/>
      <c r="C52" s="22"/>
      <c r="D52" s="22"/>
      <c r="E52" s="51"/>
      <c r="F52" s="22"/>
      <c r="G52" s="23"/>
      <c r="H52" s="6"/>
      <c r="I52" s="8"/>
      <c r="M52" s="7"/>
      <c r="N52" s="7"/>
      <c r="O52" s="7"/>
      <c r="P52" s="10"/>
      <c r="Q52" s="5"/>
    </row>
    <row r="53" spans="1:17" ht="18.75" hidden="1">
      <c r="A53" s="21"/>
      <c r="B53" s="20"/>
      <c r="C53" s="22"/>
      <c r="D53" s="22"/>
      <c r="E53" s="51"/>
      <c r="F53" s="22"/>
      <c r="G53" s="23"/>
      <c r="H53" s="6"/>
      <c r="I53" s="8"/>
      <c r="M53" s="7"/>
      <c r="N53" s="7"/>
      <c r="O53" s="7"/>
      <c r="P53" s="10"/>
      <c r="Q53" s="5"/>
    </row>
    <row r="54" spans="1:17" ht="18.75" hidden="1">
      <c r="A54" s="21"/>
      <c r="B54" s="20"/>
      <c r="C54" s="22"/>
      <c r="D54" s="22"/>
      <c r="E54" s="51"/>
      <c r="F54" s="22"/>
      <c r="G54" s="23"/>
      <c r="H54" s="6"/>
      <c r="I54" s="8"/>
      <c r="M54" s="7"/>
      <c r="N54" s="7"/>
      <c r="O54" s="7"/>
      <c r="P54" s="10"/>
      <c r="Q54" s="5"/>
    </row>
    <row r="55" spans="1:17" ht="18.75" hidden="1">
      <c r="A55" s="21"/>
      <c r="B55" s="20"/>
      <c r="C55" s="22"/>
      <c r="D55" s="22"/>
      <c r="E55" s="51"/>
      <c r="F55" s="22"/>
      <c r="G55" s="23"/>
      <c r="H55" s="6"/>
      <c r="I55" s="8"/>
      <c r="M55" s="7"/>
      <c r="N55" s="7"/>
      <c r="O55" s="7"/>
      <c r="P55" s="10"/>
      <c r="Q55" s="5"/>
    </row>
    <row r="56" spans="1:17" ht="18.75" hidden="1">
      <c r="A56" s="21"/>
      <c r="B56" s="20"/>
      <c r="C56" s="22"/>
      <c r="D56" s="22"/>
      <c r="E56" s="51"/>
      <c r="F56" s="22"/>
      <c r="G56" s="23"/>
      <c r="H56" s="6"/>
      <c r="I56" s="8"/>
      <c r="M56" s="7"/>
      <c r="N56" s="7"/>
      <c r="O56" s="7"/>
      <c r="P56" s="10"/>
      <c r="Q56" s="5"/>
    </row>
    <row r="57" spans="1:17" ht="18.75" hidden="1">
      <c r="A57" s="21"/>
      <c r="B57" s="20"/>
      <c r="C57" s="22"/>
      <c r="D57" s="22"/>
      <c r="E57" s="51"/>
      <c r="F57" s="22"/>
      <c r="G57" s="23"/>
      <c r="H57" s="6"/>
      <c r="I57" s="8"/>
      <c r="M57" s="7"/>
      <c r="N57" s="7"/>
      <c r="O57" s="7"/>
      <c r="P57" s="10"/>
      <c r="Q57" s="5"/>
    </row>
    <row r="58" spans="1:17" ht="18.75" hidden="1">
      <c r="A58" s="21"/>
      <c r="B58" s="20"/>
      <c r="C58" s="22"/>
      <c r="D58" s="22"/>
      <c r="E58" s="51"/>
      <c r="F58" s="22"/>
      <c r="G58" s="23"/>
      <c r="H58" s="6"/>
      <c r="I58" s="8"/>
      <c r="M58" s="7"/>
      <c r="N58" s="7"/>
      <c r="O58" s="7"/>
      <c r="P58" s="10"/>
      <c r="Q58" s="5"/>
    </row>
    <row r="59" spans="1:17" ht="18.75" hidden="1">
      <c r="A59" s="21"/>
      <c r="B59" s="20"/>
      <c r="C59" s="22"/>
      <c r="D59" s="22"/>
      <c r="E59" s="51"/>
      <c r="F59" s="22"/>
      <c r="G59" s="23"/>
      <c r="H59" s="6"/>
      <c r="I59" s="8"/>
      <c r="M59" s="7"/>
      <c r="N59" s="7"/>
      <c r="O59" s="7"/>
      <c r="P59" s="10"/>
      <c r="Q59" s="5"/>
    </row>
    <row r="60" spans="1:17" ht="18.75" hidden="1">
      <c r="A60" s="21"/>
      <c r="B60" s="20"/>
      <c r="C60" s="22"/>
      <c r="D60" s="22"/>
      <c r="E60" s="51"/>
      <c r="F60" s="22"/>
      <c r="G60" s="23"/>
      <c r="H60" s="6"/>
      <c r="I60" s="8"/>
      <c r="M60" s="7"/>
      <c r="N60" s="7"/>
      <c r="O60" s="7"/>
      <c r="P60" s="10"/>
      <c r="Q60" s="5"/>
    </row>
    <row r="61" spans="1:17" ht="18.75" hidden="1">
      <c r="A61" s="21"/>
      <c r="B61" s="20"/>
      <c r="C61" s="22"/>
      <c r="D61" s="22"/>
      <c r="E61" s="51"/>
      <c r="F61" s="22"/>
      <c r="G61" s="23"/>
      <c r="H61" s="6"/>
      <c r="I61" s="8"/>
      <c r="M61" s="7"/>
      <c r="N61" s="7"/>
      <c r="O61" s="7"/>
      <c r="P61" s="10"/>
      <c r="Q61" s="5"/>
    </row>
    <row r="62" spans="1:17" ht="18.75" customHeight="1" hidden="1">
      <c r="A62" s="21"/>
      <c r="B62" s="20"/>
      <c r="C62" s="22"/>
      <c r="D62" s="22"/>
      <c r="E62" s="51"/>
      <c r="F62" s="22"/>
      <c r="G62" s="23"/>
      <c r="H62" s="6"/>
      <c r="I62" s="8"/>
      <c r="M62" s="7"/>
      <c r="N62" s="7"/>
      <c r="O62" s="7"/>
      <c r="P62" s="10"/>
      <c r="Q62" s="5"/>
    </row>
    <row r="63" spans="1:17" ht="18.75" customHeight="1">
      <c r="A63" s="21"/>
      <c r="B63" s="43" t="s">
        <v>81</v>
      </c>
      <c r="C63" s="22"/>
      <c r="D63" s="22"/>
      <c r="E63" s="51"/>
      <c r="F63" s="22"/>
      <c r="G63" s="23"/>
      <c r="H63" s="6"/>
      <c r="I63" s="8"/>
      <c r="M63" s="7"/>
      <c r="N63" s="7"/>
      <c r="O63" s="7"/>
      <c r="P63" s="10"/>
      <c r="Q63" s="5"/>
    </row>
    <row r="64" spans="1:17" ht="37.5" customHeight="1">
      <c r="A64" s="21"/>
      <c r="B64" s="43" t="s">
        <v>484</v>
      </c>
      <c r="C64" s="22"/>
      <c r="D64" s="22"/>
      <c r="E64" s="51">
        <v>516.66</v>
      </c>
      <c r="F64" s="22"/>
      <c r="G64" s="23"/>
      <c r="H64" s="6"/>
      <c r="I64" s="8"/>
      <c r="M64" s="7"/>
      <c r="N64" s="7"/>
      <c r="O64" s="7"/>
      <c r="P64" s="10"/>
      <c r="Q64" s="5"/>
    </row>
    <row r="65" spans="1:17" ht="18.75" customHeight="1">
      <c r="A65" s="21"/>
      <c r="B65" s="43" t="s">
        <v>82</v>
      </c>
      <c r="C65" s="22"/>
      <c r="D65" s="22"/>
      <c r="E65" s="51"/>
      <c r="F65" s="22"/>
      <c r="G65" s="23"/>
      <c r="H65" s="6"/>
      <c r="I65" s="8"/>
      <c r="M65" s="7"/>
      <c r="N65" s="7"/>
      <c r="O65" s="7"/>
      <c r="P65" s="10"/>
      <c r="Q65" s="5"/>
    </row>
    <row r="66" spans="1:17" ht="22.5" customHeight="1">
      <c r="A66" s="21"/>
      <c r="B66" s="20" t="s">
        <v>557</v>
      </c>
      <c r="C66" s="22"/>
      <c r="D66" s="22"/>
      <c r="E66" s="51">
        <v>1142.11</v>
      </c>
      <c r="F66" s="22"/>
      <c r="G66" s="23"/>
      <c r="H66" s="6"/>
      <c r="I66" s="8"/>
      <c r="M66" s="7"/>
      <c r="N66" s="7"/>
      <c r="O66" s="7"/>
      <c r="P66" s="10"/>
      <c r="Q66" s="5"/>
    </row>
    <row r="67" spans="1:17" ht="36" customHeight="1">
      <c r="A67" s="21"/>
      <c r="B67" s="20" t="s">
        <v>527</v>
      </c>
      <c r="C67" s="22"/>
      <c r="D67" s="22"/>
      <c r="E67" s="51">
        <v>847.91</v>
      </c>
      <c r="F67" s="22"/>
      <c r="G67" s="23"/>
      <c r="H67" s="6"/>
      <c r="I67" s="8"/>
      <c r="M67" s="7"/>
      <c r="N67" s="7"/>
      <c r="O67" s="7"/>
      <c r="P67" s="10"/>
      <c r="Q67" s="5"/>
    </row>
    <row r="68" spans="1:17" ht="18.75" customHeight="1">
      <c r="A68" s="21"/>
      <c r="B68" s="43" t="s">
        <v>83</v>
      </c>
      <c r="C68" s="22"/>
      <c r="D68" s="22"/>
      <c r="E68" s="51"/>
      <c r="F68" s="22"/>
      <c r="G68" s="23"/>
      <c r="H68" s="6"/>
      <c r="I68" s="8"/>
      <c r="M68" s="7"/>
      <c r="N68" s="7"/>
      <c r="O68" s="7"/>
      <c r="P68" s="10"/>
      <c r="Q68" s="5"/>
    </row>
    <row r="69" spans="1:17" ht="20.25" customHeight="1">
      <c r="A69" s="21"/>
      <c r="B69" s="20" t="s">
        <v>598</v>
      </c>
      <c r="C69" s="22"/>
      <c r="D69" s="22"/>
      <c r="E69" s="51">
        <v>872.06</v>
      </c>
      <c r="F69" s="22"/>
      <c r="G69" s="23"/>
      <c r="H69" s="6"/>
      <c r="I69" s="8"/>
      <c r="M69" s="7"/>
      <c r="N69" s="7"/>
      <c r="O69" s="7"/>
      <c r="P69" s="10"/>
      <c r="Q69" s="5"/>
    </row>
    <row r="70" spans="1:17" ht="37.5" customHeight="1">
      <c r="A70" s="21"/>
      <c r="B70" s="20" t="s">
        <v>573</v>
      </c>
      <c r="C70" s="22"/>
      <c r="D70" s="22"/>
      <c r="E70" s="51">
        <v>688.24</v>
      </c>
      <c r="F70" s="22"/>
      <c r="G70" s="23"/>
      <c r="H70" s="6"/>
      <c r="I70" s="8"/>
      <c r="M70" s="7"/>
      <c r="N70" s="7"/>
      <c r="O70" s="7"/>
      <c r="P70" s="10"/>
      <c r="Q70" s="5"/>
    </row>
    <row r="71" spans="1:17" ht="18.75" customHeight="1">
      <c r="A71" s="21"/>
      <c r="B71" s="43" t="s">
        <v>84</v>
      </c>
      <c r="C71" s="22"/>
      <c r="D71" s="22"/>
      <c r="E71" s="51"/>
      <c r="F71" s="22"/>
      <c r="G71" s="23"/>
      <c r="H71" s="6"/>
      <c r="I71" s="8"/>
      <c r="M71" s="7"/>
      <c r="N71" s="7"/>
      <c r="O71" s="7"/>
      <c r="P71" s="10"/>
      <c r="Q71" s="5"/>
    </row>
    <row r="72" spans="1:17" ht="55.5" customHeight="1">
      <c r="A72" s="21"/>
      <c r="B72" s="20" t="s">
        <v>665</v>
      </c>
      <c r="C72" s="22"/>
      <c r="D72" s="22"/>
      <c r="E72" s="51">
        <v>6012.15</v>
      </c>
      <c r="F72" s="22"/>
      <c r="G72" s="23"/>
      <c r="H72" s="6"/>
      <c r="I72" s="8"/>
      <c r="M72" s="7"/>
      <c r="N72" s="7"/>
      <c r="O72" s="7"/>
      <c r="P72" s="10"/>
      <c r="Q72" s="5"/>
    </row>
    <row r="73" spans="1:17" ht="18.75" customHeight="1">
      <c r="A73" s="21"/>
      <c r="B73" s="20" t="s">
        <v>129</v>
      </c>
      <c r="C73" s="22"/>
      <c r="D73" s="22"/>
      <c r="E73" s="51">
        <v>422.55</v>
      </c>
      <c r="F73" s="22"/>
      <c r="G73" s="23"/>
      <c r="H73" s="6"/>
      <c r="I73" s="8"/>
      <c r="M73" s="7"/>
      <c r="N73" s="7"/>
      <c r="O73" s="7"/>
      <c r="P73" s="10"/>
      <c r="Q73" s="5"/>
    </row>
    <row r="74" spans="1:17" ht="33.75" customHeight="1">
      <c r="A74" s="21"/>
      <c r="B74" s="20" t="s">
        <v>640</v>
      </c>
      <c r="C74" s="22"/>
      <c r="D74" s="22"/>
      <c r="E74" s="51">
        <v>118.83</v>
      </c>
      <c r="F74" s="22"/>
      <c r="G74" s="23"/>
      <c r="H74" s="6"/>
      <c r="I74" s="8"/>
      <c r="M74" s="7"/>
      <c r="N74" s="7"/>
      <c r="O74" s="7"/>
      <c r="P74" s="10"/>
      <c r="Q74" s="5"/>
    </row>
    <row r="75" spans="1:17" ht="18.75" customHeight="1">
      <c r="A75" s="21"/>
      <c r="B75" s="43" t="s">
        <v>85</v>
      </c>
      <c r="C75" s="22"/>
      <c r="D75" s="22"/>
      <c r="E75" s="51"/>
      <c r="F75" s="22"/>
      <c r="G75" s="23"/>
      <c r="H75" s="6"/>
      <c r="I75" s="8"/>
      <c r="M75" s="7"/>
      <c r="N75" s="7"/>
      <c r="O75" s="7"/>
      <c r="P75" s="10"/>
      <c r="Q75" s="5"/>
    </row>
    <row r="76" spans="1:17" ht="36" customHeight="1">
      <c r="A76" s="21"/>
      <c r="B76" s="20" t="s">
        <v>706</v>
      </c>
      <c r="C76" s="22"/>
      <c r="D76" s="22"/>
      <c r="E76" s="51">
        <v>13252.37</v>
      </c>
      <c r="F76" s="22"/>
      <c r="G76" s="23"/>
      <c r="H76" s="6"/>
      <c r="I76" s="8"/>
      <c r="M76" s="7"/>
      <c r="N76" s="7"/>
      <c r="O76" s="7"/>
      <c r="P76" s="10"/>
      <c r="Q76" s="5"/>
    </row>
    <row r="77" spans="1:17" ht="42" customHeight="1">
      <c r="A77" s="21"/>
      <c r="B77" s="20" t="s">
        <v>680</v>
      </c>
      <c r="C77" s="22"/>
      <c r="D77" s="22"/>
      <c r="E77" s="51">
        <v>967.14</v>
      </c>
      <c r="F77" s="22"/>
      <c r="G77" s="23"/>
      <c r="H77" s="6"/>
      <c r="I77" s="8"/>
      <c r="M77" s="7"/>
      <c r="N77" s="7"/>
      <c r="O77" s="7"/>
      <c r="P77" s="10"/>
      <c r="Q77" s="5"/>
    </row>
    <row r="78" spans="1:32" ht="18.75">
      <c r="A78" s="18"/>
      <c r="B78" s="20" t="s">
        <v>11</v>
      </c>
      <c r="C78" s="19">
        <f>SUM(C13:C43)</f>
        <v>10.129999999999999</v>
      </c>
      <c r="D78" s="22">
        <f>D13+D14+D15+D16+D17+D18</f>
        <v>411837.98640000005</v>
      </c>
      <c r="E78" s="22">
        <f>E13+E14+E15+E16+E17+E18</f>
        <v>306253.5416</v>
      </c>
      <c r="F78" s="22">
        <f>F13+F14+F15+F16+F17+F18</f>
        <v>411837.98640000005</v>
      </c>
      <c r="G78" s="22">
        <f aca="true" t="shared" si="9" ref="G78:AF78">SUM(G13:G48)</f>
        <v>10.6358514724363</v>
      </c>
      <c r="H78" s="22">
        <f t="shared" si="9"/>
        <v>11.3492317541136</v>
      </c>
      <c r="I78" s="22">
        <f t="shared" si="9"/>
        <v>20327.64</v>
      </c>
      <c r="J78" s="22">
        <f t="shared" si="9"/>
        <v>54</v>
      </c>
      <c r="K78" s="22">
        <f t="shared" si="9"/>
        <v>18</v>
      </c>
      <c r="L78" s="22">
        <f t="shared" si="9"/>
        <v>36</v>
      </c>
      <c r="M78" s="22">
        <f t="shared" si="9"/>
        <v>205918.9932</v>
      </c>
      <c r="N78" s="22" t="e">
        <f t="shared" si="9"/>
        <v>#REF!</v>
      </c>
      <c r="O78" s="22" t="e">
        <f t="shared" si="9"/>
        <v>#REF!</v>
      </c>
      <c r="P78" s="22" t="e">
        <f t="shared" si="9"/>
        <v>#REF!</v>
      </c>
      <c r="Q78" s="22">
        <f t="shared" si="9"/>
        <v>8.75</v>
      </c>
      <c r="R78" s="22">
        <f t="shared" si="9"/>
        <v>9.16</v>
      </c>
      <c r="S78" s="22">
        <f t="shared" si="9"/>
        <v>36</v>
      </c>
      <c r="T78" s="22">
        <f t="shared" si="9"/>
        <v>36</v>
      </c>
      <c r="U78" s="22">
        <f t="shared" si="9"/>
        <v>177866.85</v>
      </c>
      <c r="V78" s="22">
        <f t="shared" si="9"/>
        <v>186201.1824</v>
      </c>
      <c r="W78" s="22">
        <f t="shared" si="9"/>
        <v>364068.0324</v>
      </c>
      <c r="X78" s="22">
        <f t="shared" si="9"/>
        <v>0</v>
      </c>
      <c r="Y78" s="22">
        <f t="shared" si="9"/>
        <v>0</v>
      </c>
      <c r="Z78" s="22">
        <f t="shared" si="9"/>
        <v>0</v>
      </c>
      <c r="AA78" s="22">
        <f t="shared" si="9"/>
        <v>0</v>
      </c>
      <c r="AB78" s="22">
        <f t="shared" si="9"/>
        <v>0</v>
      </c>
      <c r="AC78" s="22">
        <f t="shared" si="9"/>
        <v>0</v>
      </c>
      <c r="AD78" s="22">
        <f t="shared" si="9"/>
        <v>0</v>
      </c>
      <c r="AE78" s="22">
        <f t="shared" si="9"/>
        <v>0</v>
      </c>
      <c r="AF78" s="22">
        <f t="shared" si="9"/>
        <v>0</v>
      </c>
    </row>
    <row r="79" spans="1:32" ht="18.75" hidden="1">
      <c r="A79" s="18"/>
      <c r="B79" s="20" t="s">
        <v>134</v>
      </c>
      <c r="C79" s="43"/>
      <c r="D79" s="96">
        <v>-4489.91</v>
      </c>
      <c r="E79" s="97">
        <f>D79</f>
        <v>-4489.91</v>
      </c>
      <c r="F79" s="44"/>
      <c r="G79" s="111"/>
      <c r="H79" s="111"/>
      <c r="I79" s="22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</row>
    <row r="80" spans="1:32" ht="37.5" hidden="1">
      <c r="A80" s="18"/>
      <c r="B80" s="20" t="s">
        <v>135</v>
      </c>
      <c r="C80" s="43"/>
      <c r="D80" s="44">
        <f>D78+D79</f>
        <v>407348.0764000001</v>
      </c>
      <c r="E80" s="44">
        <f>E78+E79</f>
        <v>301763.6316</v>
      </c>
      <c r="F80" s="44">
        <f>F78+F79</f>
        <v>411837.98640000005</v>
      </c>
      <c r="G80" s="111"/>
      <c r="H80" s="111"/>
      <c r="I80" s="22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</row>
    <row r="81" spans="1:43" ht="21.75" customHeight="1" hidden="1">
      <c r="A81" s="18">
        <v>5</v>
      </c>
      <c r="B81" s="41" t="s">
        <v>22</v>
      </c>
      <c r="C81" s="50">
        <v>1.85</v>
      </c>
      <c r="D81" s="51">
        <f>AG81*6*AH81</f>
        <v>69723.8052</v>
      </c>
      <c r="E81" s="51">
        <f>D81</f>
        <v>69723.8052</v>
      </c>
      <c r="F81" s="51">
        <f>AI81*12*AG81</f>
        <v>76838.4792</v>
      </c>
      <c r="G81" s="49" t="e">
        <f>#REF!</f>
        <v>#REF!</v>
      </c>
      <c r="H81" s="5" t="e">
        <f>C81+#REF!</f>
        <v>#REF!</v>
      </c>
      <c r="I81" s="44">
        <v>3.43</v>
      </c>
      <c r="J81">
        <v>10</v>
      </c>
      <c r="K81">
        <v>2</v>
      </c>
      <c r="M81" s="7">
        <f>C81*I81*J81</f>
        <v>63.455000000000005</v>
      </c>
      <c r="N81" s="7" t="e">
        <f>#REF!*I81*K81</f>
        <v>#REF!</v>
      </c>
      <c r="O81" s="7" t="e">
        <f>SUM(M81:N81)</f>
        <v>#REF!</v>
      </c>
      <c r="P81" s="9"/>
      <c r="Q81" s="5">
        <v>1.47</v>
      </c>
      <c r="R81">
        <v>1.58</v>
      </c>
      <c r="S81">
        <v>6</v>
      </c>
      <c r="T81">
        <v>6</v>
      </c>
      <c r="U81">
        <f>Q81*I81*S81</f>
        <v>30.2526</v>
      </c>
      <c r="V81">
        <f>R81*T81*I81</f>
        <v>32.516400000000004</v>
      </c>
      <c r="W81">
        <f>SUM(U81:V81)</f>
        <v>62.769000000000005</v>
      </c>
      <c r="AB81" t="e">
        <f>#REF!</f>
        <v>#REF!</v>
      </c>
      <c r="AC81" s="49" t="e">
        <f>#REF!</f>
        <v>#REF!</v>
      </c>
      <c r="AD81" s="49">
        <v>3.05</v>
      </c>
      <c r="AE81" t="e">
        <f>#REF!</f>
        <v>#REF!</v>
      </c>
      <c r="AF81">
        <v>3.05</v>
      </c>
      <c r="AG81">
        <f>AG18</f>
        <v>3387.94</v>
      </c>
      <c r="AH81">
        <v>3.43</v>
      </c>
      <c r="AI81">
        <v>1.89</v>
      </c>
      <c r="AJ81" t="e">
        <f>#REF!</f>
        <v>#REF!</v>
      </c>
      <c r="AK81" t="e">
        <f>#REF!</f>
        <v>#REF!</v>
      </c>
      <c r="AL81">
        <v>3.05</v>
      </c>
      <c r="AM81">
        <v>3.43</v>
      </c>
      <c r="AO81" s="49">
        <f>AO16</f>
        <v>0</v>
      </c>
      <c r="AP81">
        <v>3.05</v>
      </c>
      <c r="AQ81">
        <v>3.43</v>
      </c>
    </row>
    <row r="82" spans="1:16" ht="18.75">
      <c r="A82" s="16"/>
      <c r="B82" s="26"/>
      <c r="C82" s="16"/>
      <c r="D82" s="16"/>
      <c r="E82" s="16"/>
      <c r="F82" s="16"/>
      <c r="G82" s="16"/>
      <c r="P82" s="10"/>
    </row>
    <row r="83" spans="1:34" ht="18.75">
      <c r="A83" s="153" t="s">
        <v>137</v>
      </c>
      <c r="B83" s="153"/>
      <c r="C83" s="140">
        <v>426176.2</v>
      </c>
      <c r="D83" s="147" t="s">
        <v>13</v>
      </c>
      <c r="E83" s="75"/>
      <c r="F83" s="75"/>
      <c r="G83" s="75"/>
      <c r="H83" s="78"/>
      <c r="I83" s="78"/>
      <c r="J83" s="78"/>
      <c r="K83" s="78"/>
      <c r="L83" s="78"/>
      <c r="M83" s="78"/>
      <c r="N83" s="78"/>
      <c r="O83" s="78"/>
      <c r="P83" s="103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</row>
    <row r="84" spans="1:34" ht="18.75">
      <c r="A84" s="153" t="s">
        <v>715</v>
      </c>
      <c r="B84" s="153"/>
      <c r="C84" s="140">
        <v>397820.88</v>
      </c>
      <c r="D84" s="147" t="s">
        <v>13</v>
      </c>
      <c r="E84" s="75"/>
      <c r="F84" s="75"/>
      <c r="G84" s="75"/>
      <c r="H84" s="78"/>
      <c r="I84" s="78"/>
      <c r="J84" s="78"/>
      <c r="K84" s="78"/>
      <c r="L84" s="78"/>
      <c r="M84" s="78"/>
      <c r="N84" s="78"/>
      <c r="O84" s="78"/>
      <c r="P84" s="103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</row>
    <row r="85" spans="1:34" ht="18.75">
      <c r="A85" s="148" t="s">
        <v>12</v>
      </c>
      <c r="B85" s="148"/>
      <c r="C85" s="148"/>
      <c r="D85" s="148"/>
      <c r="E85" s="148"/>
      <c r="F85" s="148"/>
      <c r="G85" s="75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</row>
    <row r="86" spans="1:34" ht="18.75" customHeight="1" hidden="1">
      <c r="A86" s="161" t="s">
        <v>26</v>
      </c>
      <c r="B86" s="161"/>
      <c r="C86" s="76" t="e">
        <f>C83-#REF!</f>
        <v>#REF!</v>
      </c>
      <c r="D86" s="75"/>
      <c r="E86" s="75"/>
      <c r="F86" s="75"/>
      <c r="G86" s="75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</row>
    <row r="87" spans="1:34" ht="18.75" customHeight="1" hidden="1">
      <c r="A87" s="161" t="s">
        <v>28</v>
      </c>
      <c r="B87" s="161"/>
      <c r="C87" s="77">
        <f>D78-E78</f>
        <v>105584.44480000006</v>
      </c>
      <c r="D87" s="78"/>
      <c r="E87" s="78"/>
      <c r="F87" s="78"/>
      <c r="G87" s="75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</row>
    <row r="88" spans="1:34" ht="18.75" hidden="1">
      <c r="A88" s="79"/>
      <c r="B88" s="75"/>
      <c r="C88" s="75"/>
      <c r="D88" s="75"/>
      <c r="E88" s="75"/>
      <c r="F88" s="75"/>
      <c r="G88" s="75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</row>
    <row r="89" spans="1:34" ht="12.75" hidden="1">
      <c r="A89" s="78"/>
      <c r="B89" s="81"/>
      <c r="C89" s="81"/>
      <c r="D89" s="81"/>
      <c r="E89" s="81"/>
      <c r="F89" s="81"/>
      <c r="G89" s="81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</row>
    <row r="90" spans="1:34" ht="12.75" hidden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</row>
    <row r="91" spans="1:34" ht="12.75" hidden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</row>
    <row r="92" spans="1:34" ht="12.75" hidden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</row>
    <row r="93" spans="1:34" ht="75" hidden="1">
      <c r="A93" s="78"/>
      <c r="B93" s="78"/>
      <c r="C93" s="78"/>
      <c r="D93" s="78"/>
      <c r="E93" s="82" t="s">
        <v>29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</row>
    <row r="94" spans="1:34" ht="131.25" hidden="1">
      <c r="A94" s="78"/>
      <c r="B94" s="78"/>
      <c r="C94" s="78"/>
      <c r="D94" s="78"/>
      <c r="E94" s="82" t="s">
        <v>31</v>
      </c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</row>
    <row r="95" spans="1:34" ht="56.25" hidden="1">
      <c r="A95" s="78"/>
      <c r="B95" s="78"/>
      <c r="C95" s="78"/>
      <c r="D95" s="78"/>
      <c r="E95" s="83" t="s">
        <v>30</v>
      </c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</row>
    <row r="96" spans="1:34" ht="56.25" hidden="1">
      <c r="A96" s="78"/>
      <c r="B96" s="78"/>
      <c r="C96" s="78"/>
      <c r="D96" s="78"/>
      <c r="E96" s="83" t="s">
        <v>21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</row>
    <row r="97" spans="1:34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87:B87"/>
    <mergeCell ref="I9:P12"/>
    <mergeCell ref="A86:B86"/>
    <mergeCell ref="Q9:W12"/>
    <mergeCell ref="A85:F85"/>
    <mergeCell ref="A83:B83"/>
    <mergeCell ref="A84:B84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65" r:id="rId1"/>
  <rowBreaks count="1" manualBreakCount="1">
    <brk id="62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I80"/>
  <sheetViews>
    <sheetView view="pageBreakPreview" zoomScale="75" zoomScaleSheetLayoutView="75" zoomScalePageLayoutView="0" workbookViewId="0" topLeftCell="A22">
      <selection activeCell="A76" sqref="A76:F76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3.8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52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18.75">
      <c r="A7" s="14"/>
      <c r="B7" s="15" t="s">
        <v>141</v>
      </c>
      <c r="C7" s="110">
        <v>630.5</v>
      </c>
      <c r="D7" s="16" t="s">
        <v>716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7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96">
        <v>1.38</v>
      </c>
      <c r="D13" s="22">
        <f aca="true" t="shared" si="0" ref="D13:D18">12*C13*I13</f>
        <v>10441.08</v>
      </c>
      <c r="E13" s="22">
        <f>D13</f>
        <v>10441.08</v>
      </c>
      <c r="F13" s="22">
        <f aca="true" t="shared" si="1" ref="F13:F18">D13</f>
        <v>10441.08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630.5</v>
      </c>
      <c r="J13">
        <v>6</v>
      </c>
      <c r="K13">
        <v>2</v>
      </c>
      <c r="L13">
        <v>4</v>
      </c>
      <c r="M13" s="7">
        <f aca="true" t="shared" si="4" ref="M13:M18">C13*I13*J13</f>
        <v>5220.539999999999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3972.1499999999996</v>
      </c>
      <c r="V13">
        <f aca="true" t="shared" si="7" ref="V13:V18">T13*R13*I13</f>
        <v>4123.47</v>
      </c>
      <c r="W13">
        <f aca="true" t="shared" si="8" ref="W13:W18">SUM(U13:V13)</f>
        <v>8095.62</v>
      </c>
      <c r="AF13" s="49">
        <f>C7</f>
        <v>630.5</v>
      </c>
      <c r="AG13" s="5" t="e">
        <f>C13+#REF!</f>
        <v>#REF!</v>
      </c>
      <c r="AH13" s="44">
        <v>1.14</v>
      </c>
    </row>
    <row r="14" spans="1:34" ht="37.5">
      <c r="A14" s="21" t="s">
        <v>6</v>
      </c>
      <c r="B14" s="20" t="s">
        <v>7</v>
      </c>
      <c r="C14" s="96">
        <v>1.75</v>
      </c>
      <c r="D14" s="22">
        <f t="shared" si="0"/>
        <v>13240.5</v>
      </c>
      <c r="E14" s="22">
        <f>D14</f>
        <v>13240.5</v>
      </c>
      <c r="F14" s="22">
        <f t="shared" si="1"/>
        <v>13240.5</v>
      </c>
      <c r="G14" s="23">
        <f t="shared" si="2"/>
        <v>1.8373879641425002</v>
      </c>
      <c r="H14" s="6">
        <f t="shared" si="3"/>
        <v>1.96062740076</v>
      </c>
      <c r="I14" s="8">
        <f>I13</f>
        <v>630.5</v>
      </c>
      <c r="J14">
        <v>6</v>
      </c>
      <c r="K14">
        <v>2</v>
      </c>
      <c r="L14">
        <v>4</v>
      </c>
      <c r="M14" s="7">
        <f t="shared" si="4"/>
        <v>6620.25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5031.39</v>
      </c>
      <c r="V14">
        <f t="shared" si="7"/>
        <v>5258.37</v>
      </c>
      <c r="W14">
        <f t="shared" si="8"/>
        <v>10289.76</v>
      </c>
      <c r="AF14">
        <f>AF13</f>
        <v>630.5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630.5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491.79</v>
      </c>
      <c r="V15">
        <f t="shared" si="7"/>
        <v>0</v>
      </c>
      <c r="W15">
        <f t="shared" si="8"/>
        <v>491.79</v>
      </c>
      <c r="AF15">
        <f>AF14</f>
        <v>630.5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96">
        <v>1.09</v>
      </c>
      <c r="D16" s="22">
        <f t="shared" si="0"/>
        <v>8246.94</v>
      </c>
      <c r="E16" s="22">
        <f>D16</f>
        <v>8246.94</v>
      </c>
      <c r="F16" s="22">
        <f t="shared" si="1"/>
        <v>8246.94</v>
      </c>
      <c r="G16" s="23">
        <f t="shared" si="2"/>
        <v>1.1444302176659003</v>
      </c>
      <c r="H16" s="6">
        <f t="shared" si="3"/>
        <v>1.2211907810448</v>
      </c>
      <c r="I16" s="8">
        <f>I15</f>
        <v>630.5</v>
      </c>
      <c r="J16">
        <v>6</v>
      </c>
      <c r="K16">
        <v>2</v>
      </c>
      <c r="L16">
        <v>4</v>
      </c>
      <c r="M16" s="7">
        <f t="shared" si="4"/>
        <v>4123.47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2988.57</v>
      </c>
      <c r="V16">
        <f t="shared" si="7"/>
        <v>3102.06</v>
      </c>
      <c r="W16">
        <f t="shared" si="8"/>
        <v>6090.63</v>
      </c>
      <c r="AF16">
        <f>AF15</f>
        <v>630.5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630.5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4690.92</v>
      </c>
      <c r="V17">
        <f t="shared" si="7"/>
        <v>4690.92</v>
      </c>
      <c r="W17">
        <f t="shared" si="8"/>
        <v>9381.84</v>
      </c>
      <c r="AF17">
        <f>AF16</f>
        <v>630.5</v>
      </c>
      <c r="AG17" s="5" t="e">
        <f>C17+#REF!</f>
        <v>#REF!</v>
      </c>
      <c r="AH17" s="44">
        <v>1.24</v>
      </c>
    </row>
    <row r="18" spans="1:34" ht="93.75">
      <c r="A18" s="21" t="s">
        <v>18</v>
      </c>
      <c r="B18" s="20" t="s">
        <v>19</v>
      </c>
      <c r="C18" s="96">
        <f>1.99+3.92</f>
        <v>5.91</v>
      </c>
      <c r="D18" s="22">
        <f t="shared" si="0"/>
        <v>44715.06</v>
      </c>
      <c r="E18" s="51">
        <f>E20+E22+E25+E60+E62+E64+E66+E67</f>
        <v>49929.91</v>
      </c>
      <c r="F18" s="22">
        <f t="shared" si="1"/>
        <v>44715.06</v>
      </c>
      <c r="G18" s="23">
        <f t="shared" si="2"/>
        <v>6.2051216389041</v>
      </c>
      <c r="H18" s="6">
        <f t="shared" si="3"/>
        <v>6.6213188219951995</v>
      </c>
      <c r="I18" s="8">
        <f>I17</f>
        <v>630.5</v>
      </c>
      <c r="J18">
        <v>6</v>
      </c>
      <c r="K18">
        <v>2</v>
      </c>
      <c r="L18">
        <v>4</v>
      </c>
      <c r="M18" s="7">
        <f t="shared" si="4"/>
        <v>22357.53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15926.43</v>
      </c>
      <c r="V18">
        <f t="shared" si="7"/>
        <v>17477.46</v>
      </c>
      <c r="W18">
        <f t="shared" si="8"/>
        <v>33403.89</v>
      </c>
      <c r="AF18">
        <f>AF17</f>
        <v>630.5</v>
      </c>
      <c r="AG18" s="5" t="e">
        <f>C18+#REF!</f>
        <v>#REF!</v>
      </c>
      <c r="AH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6.75" customHeight="1">
      <c r="A20" s="21"/>
      <c r="B20" s="20" t="s">
        <v>196</v>
      </c>
      <c r="C20" s="22"/>
      <c r="D20" s="22"/>
      <c r="E20" s="51">
        <v>1668.54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43" t="s">
        <v>90</v>
      </c>
      <c r="C21" s="22"/>
      <c r="D21" s="22"/>
      <c r="E21" s="51"/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20" t="s">
        <v>247</v>
      </c>
      <c r="C22" s="22"/>
      <c r="D22" s="22"/>
      <c r="E22" s="51">
        <v>1668.54</v>
      </c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43" t="s">
        <v>108</v>
      </c>
      <c r="C23" s="22"/>
      <c r="D23" s="22"/>
      <c r="E23" s="51"/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>
      <c r="A24" s="21"/>
      <c r="B24" s="43" t="s">
        <v>102</v>
      </c>
      <c r="C24" s="22"/>
      <c r="D24" s="22"/>
      <c r="E24" s="51"/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37.5">
      <c r="A25" s="21"/>
      <c r="B25" s="43" t="s">
        <v>261</v>
      </c>
      <c r="C25" s="22"/>
      <c r="D25" s="22"/>
      <c r="E25" s="51">
        <v>3295.59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107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 hidden="1">
      <c r="A27" s="21"/>
      <c r="B27" s="20"/>
      <c r="C27" s="22"/>
      <c r="D27" s="22"/>
      <c r="E27" s="51"/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 hidden="1">
      <c r="A28" s="21"/>
      <c r="B28" s="20"/>
      <c r="C28" s="22"/>
      <c r="D28" s="22"/>
      <c r="E28" s="51"/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 hidden="1">
      <c r="A29" s="21"/>
      <c r="B29" s="20"/>
      <c r="C29" s="22"/>
      <c r="D29" s="22"/>
      <c r="E29" s="51"/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18.75" hidden="1">
      <c r="A30" s="21"/>
      <c r="B30" s="20"/>
      <c r="C30" s="22"/>
      <c r="D30" s="22"/>
      <c r="E30" s="51"/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 hidden="1">
      <c r="A31" s="21"/>
      <c r="B31" s="20"/>
      <c r="C31" s="22"/>
      <c r="D31" s="22"/>
      <c r="E31" s="51"/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8.75" hidden="1">
      <c r="A32" s="21"/>
      <c r="B32" s="20"/>
      <c r="C32" s="22"/>
      <c r="D32" s="22"/>
      <c r="E32" s="51"/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 hidden="1">
      <c r="A33" s="21"/>
      <c r="B33" s="20"/>
      <c r="C33" s="22"/>
      <c r="D33" s="22"/>
      <c r="E33" s="51"/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18.75" hidden="1">
      <c r="A34" s="21"/>
      <c r="B34" s="20"/>
      <c r="C34" s="22"/>
      <c r="D34" s="22"/>
      <c r="E34" s="51"/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23" ht="17.25" customHeight="1" hidden="1">
      <c r="A35" s="19"/>
      <c r="B35" s="29"/>
      <c r="C35" s="30"/>
      <c r="D35" s="30"/>
      <c r="E35" s="65"/>
      <c r="F35" s="30"/>
      <c r="G35" s="23"/>
      <c r="H35" s="6"/>
      <c r="I35" s="8"/>
      <c r="J35">
        <v>6</v>
      </c>
      <c r="K35">
        <v>2</v>
      </c>
      <c r="L35">
        <v>4</v>
      </c>
      <c r="M35" s="7">
        <f>C35*I35*J35</f>
        <v>0</v>
      </c>
      <c r="N35" s="7" t="e">
        <f>I35*#REF!*K35</f>
        <v>#REF!</v>
      </c>
      <c r="O35" s="7" t="e">
        <f>#REF!*I35*L35</f>
        <v>#REF!</v>
      </c>
      <c r="P35" s="10"/>
      <c r="Q35" s="5"/>
      <c r="U35">
        <f>I35*Q35*T35</f>
        <v>0</v>
      </c>
      <c r="V35">
        <f>T35*R35*I35</f>
        <v>0</v>
      </c>
      <c r="W35">
        <f>SUM(U35:V35)</f>
        <v>0</v>
      </c>
    </row>
    <row r="36" spans="1:23" ht="18.75" hidden="1">
      <c r="A36" s="21"/>
      <c r="B36" s="29"/>
      <c r="C36" s="30"/>
      <c r="D36" s="30"/>
      <c r="E36" s="65"/>
      <c r="F36" s="30"/>
      <c r="G36" s="23"/>
      <c r="H36" s="6"/>
      <c r="I36" s="8"/>
      <c r="J36">
        <v>6</v>
      </c>
      <c r="K36">
        <v>2</v>
      </c>
      <c r="L36">
        <v>4</v>
      </c>
      <c r="M36" s="7">
        <f>C36*I36*J36</f>
        <v>0</v>
      </c>
      <c r="N36" s="7" t="e">
        <f>I36*#REF!*K36</f>
        <v>#REF!</v>
      </c>
      <c r="O36" s="7" t="e">
        <f>#REF!*I36*L36</f>
        <v>#REF!</v>
      </c>
      <c r="P36" s="10"/>
      <c r="Q36" s="5"/>
      <c r="U36">
        <f>I36*Q36*T36</f>
        <v>0</v>
      </c>
      <c r="V36">
        <f>T36*R36*I36</f>
        <v>0</v>
      </c>
      <c r="W36">
        <f>SUM(U36:V36)</f>
        <v>0</v>
      </c>
    </row>
    <row r="37" spans="1:23" ht="18.75" hidden="1">
      <c r="A37" s="21"/>
      <c r="B37" s="31"/>
      <c r="C37" s="30"/>
      <c r="D37" s="30"/>
      <c r="E37" s="65"/>
      <c r="F37" s="30"/>
      <c r="G37" s="23"/>
      <c r="H37" s="6"/>
      <c r="I37" s="8"/>
      <c r="J37">
        <v>6</v>
      </c>
      <c r="K37">
        <v>2</v>
      </c>
      <c r="L37">
        <v>4</v>
      </c>
      <c r="M37" s="7">
        <f>C37*I37*J37</f>
        <v>0</v>
      </c>
      <c r="N37" s="7" t="e">
        <f>I37*#REF!*K37</f>
        <v>#REF!</v>
      </c>
      <c r="O37" s="7" t="e">
        <f>#REF!*I37*L37</f>
        <v>#REF!</v>
      </c>
      <c r="P37" s="10"/>
      <c r="Q37" s="5"/>
      <c r="U37">
        <f>I37*Q37*T37</f>
        <v>0</v>
      </c>
      <c r="V37">
        <f>T37*R37*I37</f>
        <v>0</v>
      </c>
      <c r="W37">
        <f>SUM(U37:V37)</f>
        <v>0</v>
      </c>
    </row>
    <row r="38" spans="1:17" ht="18.75" hidden="1">
      <c r="A38" s="21"/>
      <c r="B38" s="31"/>
      <c r="C38" s="30"/>
      <c r="D38" s="30"/>
      <c r="E38" s="65"/>
      <c r="F38" s="30"/>
      <c r="G38" s="23"/>
      <c r="H38" s="6"/>
      <c r="I38" s="8"/>
      <c r="M38" s="7"/>
      <c r="N38" s="7"/>
      <c r="O38" s="7"/>
      <c r="P38" s="10"/>
      <c r="Q38" s="5"/>
    </row>
    <row r="39" spans="1:17" ht="18.75" hidden="1">
      <c r="A39" s="21"/>
      <c r="B39" s="31"/>
      <c r="C39" s="30"/>
      <c r="D39" s="30"/>
      <c r="E39" s="65"/>
      <c r="F39" s="30"/>
      <c r="G39" s="23"/>
      <c r="H39" s="6"/>
      <c r="I39" s="8"/>
      <c r="M39" s="7"/>
      <c r="N39" s="7"/>
      <c r="O39" s="7"/>
      <c r="P39" s="10"/>
      <c r="Q39" s="5"/>
    </row>
    <row r="40" spans="1:17" ht="18.75" hidden="1">
      <c r="A40" s="21"/>
      <c r="B40" s="31"/>
      <c r="C40" s="30"/>
      <c r="D40" s="30"/>
      <c r="E40" s="65"/>
      <c r="F40" s="30"/>
      <c r="G40" s="23"/>
      <c r="H40" s="6"/>
      <c r="I40" s="8"/>
      <c r="M40" s="7"/>
      <c r="N40" s="7"/>
      <c r="O40" s="7"/>
      <c r="P40" s="10"/>
      <c r="Q40" s="5"/>
    </row>
    <row r="41" spans="1:17" ht="18.75" customHeight="1" hidden="1">
      <c r="A41" s="21"/>
      <c r="B41" s="31"/>
      <c r="C41" s="30"/>
      <c r="D41" s="30"/>
      <c r="E41" s="65"/>
      <c r="F41" s="30"/>
      <c r="G41" s="23"/>
      <c r="H41" s="6"/>
      <c r="I41" s="8"/>
      <c r="M41" s="7"/>
      <c r="N41" s="7"/>
      <c r="O41" s="7"/>
      <c r="P41" s="10"/>
      <c r="Q41" s="5"/>
    </row>
    <row r="42" spans="1:17" ht="18.75" hidden="1">
      <c r="A42" s="21"/>
      <c r="B42" s="31"/>
      <c r="C42" s="30"/>
      <c r="D42" s="30"/>
      <c r="E42" s="65"/>
      <c r="F42" s="30"/>
      <c r="G42" s="23"/>
      <c r="H42" s="6"/>
      <c r="I42" s="8"/>
      <c r="M42" s="7"/>
      <c r="N42" s="7"/>
      <c r="O42" s="7"/>
      <c r="P42" s="10"/>
      <c r="Q42" s="5"/>
    </row>
    <row r="43" spans="1:17" ht="18.75" hidden="1">
      <c r="A43" s="21"/>
      <c r="B43" s="31"/>
      <c r="C43" s="30"/>
      <c r="D43" s="30"/>
      <c r="E43" s="65"/>
      <c r="F43" s="30"/>
      <c r="G43" s="23"/>
      <c r="H43" s="6"/>
      <c r="I43" s="8"/>
      <c r="M43" s="7"/>
      <c r="N43" s="7"/>
      <c r="O43" s="7"/>
      <c r="P43" s="10"/>
      <c r="Q43" s="5"/>
    </row>
    <row r="44" spans="1:17" ht="18.75" hidden="1">
      <c r="A44" s="21"/>
      <c r="B44" s="31"/>
      <c r="C44" s="30"/>
      <c r="D44" s="30"/>
      <c r="E44" s="65"/>
      <c r="F44" s="30"/>
      <c r="G44" s="23"/>
      <c r="H44" s="6"/>
      <c r="I44" s="8"/>
      <c r="M44" s="7"/>
      <c r="N44" s="7"/>
      <c r="O44" s="7"/>
      <c r="P44" s="10"/>
      <c r="Q44" s="5"/>
    </row>
    <row r="45" spans="1:17" ht="18.75" hidden="1">
      <c r="A45" s="21"/>
      <c r="B45" s="31"/>
      <c r="C45" s="30"/>
      <c r="D45" s="30"/>
      <c r="E45" s="65"/>
      <c r="F45" s="30"/>
      <c r="G45" s="23"/>
      <c r="H45" s="6"/>
      <c r="I45" s="8"/>
      <c r="M45" s="7"/>
      <c r="N45" s="7"/>
      <c r="O45" s="7"/>
      <c r="P45" s="10"/>
      <c r="Q45" s="5"/>
    </row>
    <row r="46" spans="1:17" ht="18.75" hidden="1">
      <c r="A46" s="21"/>
      <c r="B46" s="31"/>
      <c r="C46" s="30"/>
      <c r="D46" s="30"/>
      <c r="E46" s="65"/>
      <c r="F46" s="30"/>
      <c r="G46" s="23"/>
      <c r="H46" s="6"/>
      <c r="I46" s="8"/>
      <c r="M46" s="7"/>
      <c r="N46" s="7"/>
      <c r="O46" s="7"/>
      <c r="P46" s="10"/>
      <c r="Q46" s="5"/>
    </row>
    <row r="47" spans="1:17" ht="18.75" hidden="1">
      <c r="A47" s="21"/>
      <c r="B47" s="31"/>
      <c r="C47" s="30"/>
      <c r="D47" s="30"/>
      <c r="E47" s="65"/>
      <c r="F47" s="30"/>
      <c r="G47" s="23"/>
      <c r="H47" s="6"/>
      <c r="I47" s="8"/>
      <c r="M47" s="7"/>
      <c r="N47" s="7"/>
      <c r="O47" s="7"/>
      <c r="P47" s="10"/>
      <c r="Q47" s="5"/>
    </row>
    <row r="48" spans="1:17" ht="18.75" hidden="1">
      <c r="A48" s="21"/>
      <c r="B48" s="31"/>
      <c r="C48" s="30"/>
      <c r="D48" s="30"/>
      <c r="E48" s="65"/>
      <c r="F48" s="30"/>
      <c r="G48" s="23"/>
      <c r="H48" s="6"/>
      <c r="I48" s="8"/>
      <c r="M48" s="7"/>
      <c r="N48" s="7"/>
      <c r="O48" s="7"/>
      <c r="P48" s="10"/>
      <c r="Q48" s="5"/>
    </row>
    <row r="49" spans="1:17" ht="18.75" hidden="1">
      <c r="A49" s="21"/>
      <c r="B49" s="31"/>
      <c r="C49" s="30"/>
      <c r="D49" s="30"/>
      <c r="E49" s="65"/>
      <c r="F49" s="30"/>
      <c r="G49" s="23"/>
      <c r="H49" s="6"/>
      <c r="I49" s="8"/>
      <c r="M49" s="7"/>
      <c r="N49" s="7"/>
      <c r="O49" s="7"/>
      <c r="P49" s="10"/>
      <c r="Q49" s="5"/>
    </row>
    <row r="50" spans="1:17" ht="18.75" hidden="1">
      <c r="A50" s="21"/>
      <c r="B50" s="31"/>
      <c r="C50" s="30"/>
      <c r="D50" s="30"/>
      <c r="E50" s="65"/>
      <c r="F50" s="30"/>
      <c r="G50" s="23"/>
      <c r="H50" s="6"/>
      <c r="I50" s="8"/>
      <c r="M50" s="7"/>
      <c r="N50" s="7"/>
      <c r="O50" s="7"/>
      <c r="P50" s="10"/>
      <c r="Q50" s="5"/>
    </row>
    <row r="51" spans="1:17" ht="18.75" hidden="1">
      <c r="A51" s="21"/>
      <c r="B51" s="31"/>
      <c r="C51" s="30"/>
      <c r="D51" s="30"/>
      <c r="E51" s="65"/>
      <c r="F51" s="30"/>
      <c r="G51" s="23"/>
      <c r="H51" s="6"/>
      <c r="I51" s="8"/>
      <c r="M51" s="7"/>
      <c r="N51" s="7"/>
      <c r="O51" s="7"/>
      <c r="P51" s="10"/>
      <c r="Q51" s="5"/>
    </row>
    <row r="52" spans="1:17" ht="18.75" hidden="1">
      <c r="A52" s="21"/>
      <c r="B52" s="31"/>
      <c r="C52" s="30"/>
      <c r="D52" s="30"/>
      <c r="E52" s="65"/>
      <c r="F52" s="30"/>
      <c r="G52" s="23"/>
      <c r="H52" s="6"/>
      <c r="I52" s="8"/>
      <c r="M52" s="7"/>
      <c r="N52" s="7"/>
      <c r="O52" s="7"/>
      <c r="P52" s="10"/>
      <c r="Q52" s="5"/>
    </row>
    <row r="53" spans="1:17" ht="18.75" hidden="1">
      <c r="A53" s="21"/>
      <c r="B53" s="31"/>
      <c r="C53" s="30"/>
      <c r="D53" s="30"/>
      <c r="E53" s="65"/>
      <c r="F53" s="30"/>
      <c r="G53" s="23"/>
      <c r="H53" s="6"/>
      <c r="I53" s="8"/>
      <c r="M53" s="7"/>
      <c r="N53" s="7"/>
      <c r="O53" s="7"/>
      <c r="P53" s="10"/>
      <c r="Q53" s="5"/>
    </row>
    <row r="54" spans="1:17" ht="18.75" hidden="1">
      <c r="A54" s="21"/>
      <c r="B54" s="31"/>
      <c r="C54" s="30"/>
      <c r="D54" s="30"/>
      <c r="E54" s="65"/>
      <c r="F54" s="30"/>
      <c r="G54" s="23"/>
      <c r="H54" s="6"/>
      <c r="I54" s="8"/>
      <c r="M54" s="7"/>
      <c r="N54" s="7"/>
      <c r="O54" s="7"/>
      <c r="P54" s="10"/>
      <c r="Q54" s="5"/>
    </row>
    <row r="55" spans="1:17" ht="18.75" hidden="1">
      <c r="A55" s="21"/>
      <c r="B55" s="31"/>
      <c r="C55" s="30"/>
      <c r="D55" s="30"/>
      <c r="E55" s="65"/>
      <c r="F55" s="30"/>
      <c r="G55" s="23"/>
      <c r="H55" s="6"/>
      <c r="I55" s="8"/>
      <c r="M55" s="7"/>
      <c r="N55" s="7"/>
      <c r="O55" s="7"/>
      <c r="P55" s="10"/>
      <c r="Q55" s="5"/>
    </row>
    <row r="56" spans="1:17" ht="18.75" customHeight="1" hidden="1">
      <c r="A56" s="21"/>
      <c r="B56" s="31"/>
      <c r="C56" s="30"/>
      <c r="D56" s="30"/>
      <c r="E56" s="65"/>
      <c r="F56" s="30"/>
      <c r="G56" s="23"/>
      <c r="H56" s="6"/>
      <c r="I56" s="8"/>
      <c r="M56" s="7"/>
      <c r="N56" s="7"/>
      <c r="O56" s="7"/>
      <c r="P56" s="10"/>
      <c r="Q56" s="5"/>
    </row>
    <row r="57" spans="1:17" ht="18.75" customHeight="1">
      <c r="A57" s="21"/>
      <c r="B57" s="45" t="s">
        <v>104</v>
      </c>
      <c r="C57" s="30"/>
      <c r="D57" s="30"/>
      <c r="E57" s="65"/>
      <c r="F57" s="30"/>
      <c r="G57" s="23"/>
      <c r="H57" s="6"/>
      <c r="I57" s="8"/>
      <c r="M57" s="7"/>
      <c r="N57" s="7"/>
      <c r="O57" s="7"/>
      <c r="P57" s="10"/>
      <c r="Q57" s="5"/>
    </row>
    <row r="58" spans="1:17" ht="18.75" customHeight="1">
      <c r="A58" s="21"/>
      <c r="B58" s="45" t="s">
        <v>69</v>
      </c>
      <c r="C58" s="30"/>
      <c r="D58" s="30"/>
      <c r="E58" s="65"/>
      <c r="F58" s="30"/>
      <c r="G58" s="23"/>
      <c r="H58" s="6"/>
      <c r="I58" s="8"/>
      <c r="M58" s="7"/>
      <c r="N58" s="7"/>
      <c r="O58" s="7"/>
      <c r="P58" s="10"/>
      <c r="Q58" s="5"/>
    </row>
    <row r="59" spans="1:17" ht="23.25" customHeight="1">
      <c r="A59" s="21"/>
      <c r="B59" s="45" t="s">
        <v>112</v>
      </c>
      <c r="C59" s="30"/>
      <c r="D59" s="30"/>
      <c r="E59" s="65"/>
      <c r="F59" s="30"/>
      <c r="G59" s="23"/>
      <c r="H59" s="6"/>
      <c r="I59" s="8"/>
      <c r="M59" s="7"/>
      <c r="N59" s="7"/>
      <c r="O59" s="7"/>
      <c r="P59" s="10"/>
      <c r="Q59" s="5"/>
    </row>
    <row r="60" spans="1:17" ht="21" customHeight="1">
      <c r="A60" s="21"/>
      <c r="B60" s="45" t="s">
        <v>348</v>
      </c>
      <c r="C60" s="30"/>
      <c r="D60" s="30"/>
      <c r="E60" s="65">
        <v>77.24</v>
      </c>
      <c r="F60" s="30"/>
      <c r="G60" s="23"/>
      <c r="H60" s="6"/>
      <c r="I60" s="8"/>
      <c r="M60" s="7"/>
      <c r="N60" s="7"/>
      <c r="O60" s="7"/>
      <c r="P60" s="10"/>
      <c r="Q60" s="5"/>
    </row>
    <row r="61" spans="1:17" ht="18.75" customHeight="1">
      <c r="A61" s="21"/>
      <c r="B61" s="43" t="s">
        <v>82</v>
      </c>
      <c r="C61" s="30"/>
      <c r="D61" s="30"/>
      <c r="E61" s="51"/>
      <c r="F61" s="30"/>
      <c r="G61" s="23"/>
      <c r="H61" s="6"/>
      <c r="I61" s="8"/>
      <c r="M61" s="7"/>
      <c r="N61" s="7"/>
      <c r="O61" s="7"/>
      <c r="P61" s="10"/>
      <c r="Q61" s="5"/>
    </row>
    <row r="62" spans="1:17" ht="21" customHeight="1">
      <c r="A62" s="21"/>
      <c r="B62" s="35" t="s">
        <v>558</v>
      </c>
      <c r="C62" s="30"/>
      <c r="D62" s="30"/>
      <c r="E62" s="51">
        <v>14849.87</v>
      </c>
      <c r="F62" s="30"/>
      <c r="G62" s="23"/>
      <c r="H62" s="6"/>
      <c r="I62" s="8"/>
      <c r="M62" s="7"/>
      <c r="N62" s="7"/>
      <c r="O62" s="7"/>
      <c r="P62" s="10"/>
      <c r="Q62" s="5"/>
    </row>
    <row r="63" spans="1:17" ht="18.75" customHeight="1">
      <c r="A63" s="21"/>
      <c r="B63" s="43" t="s">
        <v>83</v>
      </c>
      <c r="C63" s="30"/>
      <c r="D63" s="30"/>
      <c r="E63" s="51"/>
      <c r="F63" s="30"/>
      <c r="G63" s="23"/>
      <c r="H63" s="6"/>
      <c r="I63" s="8"/>
      <c r="M63" s="7"/>
      <c r="N63" s="7"/>
      <c r="O63" s="7"/>
      <c r="P63" s="10"/>
      <c r="Q63" s="5"/>
    </row>
    <row r="64" spans="1:17" ht="93.75" customHeight="1">
      <c r="A64" s="21"/>
      <c r="B64" s="35" t="s">
        <v>599</v>
      </c>
      <c r="C64" s="30"/>
      <c r="D64" s="30"/>
      <c r="E64" s="51">
        <v>16960.13</v>
      </c>
      <c r="F64" s="30"/>
      <c r="G64" s="23"/>
      <c r="H64" s="6"/>
      <c r="I64" s="8"/>
      <c r="M64" s="7"/>
      <c r="N64" s="7"/>
      <c r="O64" s="7"/>
      <c r="P64" s="10"/>
      <c r="Q64" s="5"/>
    </row>
    <row r="65" spans="1:17" ht="18.75" customHeight="1">
      <c r="A65" s="21"/>
      <c r="B65" s="43" t="s">
        <v>84</v>
      </c>
      <c r="C65" s="30"/>
      <c r="D65" s="30"/>
      <c r="E65" s="51"/>
      <c r="F65" s="30"/>
      <c r="G65" s="23"/>
      <c r="H65" s="6"/>
      <c r="I65" s="8"/>
      <c r="M65" s="7"/>
      <c r="N65" s="7"/>
      <c r="O65" s="7"/>
      <c r="P65" s="10"/>
      <c r="Q65" s="5"/>
    </row>
    <row r="66" spans="1:17" ht="76.5" customHeight="1">
      <c r="A66" s="21"/>
      <c r="B66" s="35" t="s">
        <v>666</v>
      </c>
      <c r="C66" s="30"/>
      <c r="D66" s="30"/>
      <c r="E66" s="51">
        <v>11330.76</v>
      </c>
      <c r="F66" s="30"/>
      <c r="G66" s="23"/>
      <c r="H66" s="6"/>
      <c r="I66" s="8"/>
      <c r="M66" s="7"/>
      <c r="N66" s="7"/>
      <c r="O66" s="7"/>
      <c r="P66" s="10"/>
      <c r="Q66" s="5"/>
    </row>
    <row r="67" spans="1:17" ht="21" customHeight="1">
      <c r="A67" s="21"/>
      <c r="B67" s="35" t="s">
        <v>632</v>
      </c>
      <c r="C67" s="30"/>
      <c r="D67" s="30"/>
      <c r="E67" s="51">
        <v>79.24</v>
      </c>
      <c r="F67" s="30"/>
      <c r="G67" s="23"/>
      <c r="H67" s="6"/>
      <c r="I67" s="8"/>
      <c r="M67" s="7"/>
      <c r="N67" s="7"/>
      <c r="O67" s="7"/>
      <c r="P67" s="10"/>
      <c r="Q67" s="5"/>
    </row>
    <row r="68" spans="1:17" ht="18.75" customHeight="1">
      <c r="A68" s="21"/>
      <c r="B68" s="43" t="s">
        <v>85</v>
      </c>
      <c r="C68" s="30"/>
      <c r="D68" s="30"/>
      <c r="E68" s="51"/>
      <c r="F68" s="30"/>
      <c r="G68" s="23"/>
      <c r="H68" s="6"/>
      <c r="I68" s="8"/>
      <c r="M68" s="7"/>
      <c r="N68" s="7"/>
      <c r="O68" s="7"/>
      <c r="P68" s="10"/>
      <c r="Q68" s="5"/>
    </row>
    <row r="69" spans="1:31" ht="18.75">
      <c r="A69" s="18"/>
      <c r="B69" s="20" t="s">
        <v>11</v>
      </c>
      <c r="C69" s="19">
        <f>SUM(C13:C37)</f>
        <v>10.129999999999999</v>
      </c>
      <c r="D69" s="22">
        <f>SUM(D13:D42)</f>
        <v>76643.58</v>
      </c>
      <c r="E69" s="51">
        <f>E13+E14+E15+E16+E17+E18</f>
        <v>81858.43000000001</v>
      </c>
      <c r="F69" s="22">
        <f aca="true" t="shared" si="9" ref="F69:AE69">F13+F14+F15+F16+F17+F18</f>
        <v>76643.58</v>
      </c>
      <c r="G69" s="22">
        <f t="shared" si="9"/>
        <v>10.6358514724363</v>
      </c>
      <c r="H69" s="22">
        <f t="shared" si="9"/>
        <v>11.3492317541136</v>
      </c>
      <c r="I69" s="22">
        <f t="shared" si="9"/>
        <v>3783</v>
      </c>
      <c r="J69" s="22">
        <f t="shared" si="9"/>
        <v>36</v>
      </c>
      <c r="K69" s="22">
        <f t="shared" si="9"/>
        <v>12</v>
      </c>
      <c r="L69" s="22">
        <f t="shared" si="9"/>
        <v>24</v>
      </c>
      <c r="M69" s="22">
        <f t="shared" si="9"/>
        <v>38321.78999999999</v>
      </c>
      <c r="N69" s="22" t="e">
        <f t="shared" si="9"/>
        <v>#REF!</v>
      </c>
      <c r="O69" s="22" t="e">
        <f t="shared" si="9"/>
        <v>#REF!</v>
      </c>
      <c r="P69" s="22" t="e">
        <f t="shared" si="9"/>
        <v>#REF!</v>
      </c>
      <c r="Q69" s="22">
        <f t="shared" si="9"/>
        <v>8.75</v>
      </c>
      <c r="R69" s="22">
        <f t="shared" si="9"/>
        <v>9.16</v>
      </c>
      <c r="S69" s="22">
        <f t="shared" si="9"/>
        <v>36</v>
      </c>
      <c r="T69" s="22">
        <f t="shared" si="9"/>
        <v>36</v>
      </c>
      <c r="U69" s="22">
        <f t="shared" si="9"/>
        <v>33101.25</v>
      </c>
      <c r="V69" s="22">
        <f t="shared" si="9"/>
        <v>34652.28</v>
      </c>
      <c r="W69" s="22">
        <f t="shared" si="9"/>
        <v>67753.53</v>
      </c>
      <c r="X69" s="22">
        <f t="shared" si="9"/>
        <v>0</v>
      </c>
      <c r="Y69" s="22">
        <f t="shared" si="9"/>
        <v>0</v>
      </c>
      <c r="Z69" s="22">
        <f t="shared" si="9"/>
        <v>0</v>
      </c>
      <c r="AA69" s="22">
        <f t="shared" si="9"/>
        <v>0</v>
      </c>
      <c r="AB69" s="22">
        <f t="shared" si="9"/>
        <v>0</v>
      </c>
      <c r="AC69" s="22">
        <f t="shared" si="9"/>
        <v>0</v>
      </c>
      <c r="AD69" s="22">
        <f t="shared" si="9"/>
        <v>0</v>
      </c>
      <c r="AE69" s="22">
        <f t="shared" si="9"/>
        <v>0</v>
      </c>
    </row>
    <row r="70" spans="1:31" ht="37.5" hidden="1">
      <c r="A70" s="18"/>
      <c r="B70" s="20" t="s">
        <v>134</v>
      </c>
      <c r="C70" s="43"/>
      <c r="D70" s="96">
        <v>-718.77</v>
      </c>
      <c r="E70" s="97">
        <f>D70</f>
        <v>-718.77</v>
      </c>
      <c r="F70" s="44"/>
      <c r="G70" s="111"/>
      <c r="H70" s="111"/>
      <c r="I70" s="22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</row>
    <row r="71" spans="1:31" ht="56.25" hidden="1">
      <c r="A71" s="18"/>
      <c r="B71" s="20" t="s">
        <v>135</v>
      </c>
      <c r="C71" s="43"/>
      <c r="D71" s="44">
        <f>D69+D70</f>
        <v>75924.81</v>
      </c>
      <c r="E71" s="44">
        <f>E69+E70</f>
        <v>81139.66</v>
      </c>
      <c r="F71" s="44">
        <f>F69+F70</f>
        <v>76643.58</v>
      </c>
      <c r="G71" s="111"/>
      <c r="H71" s="111"/>
      <c r="I71" s="22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</row>
    <row r="72" spans="1:35" ht="19.5" customHeight="1" hidden="1">
      <c r="A72" s="18">
        <v>5</v>
      </c>
      <c r="B72" s="25" t="s">
        <v>22</v>
      </c>
      <c r="C72" s="50">
        <v>1.85</v>
      </c>
      <c r="D72" s="51">
        <f>AF72*AG72*6</f>
        <v>12975.690000000002</v>
      </c>
      <c r="E72" s="51">
        <f>D72</f>
        <v>12975.690000000002</v>
      </c>
      <c r="F72" s="51">
        <f>AH72*12*AF72</f>
        <v>14299.74</v>
      </c>
      <c r="G72" s="49" t="e">
        <f>#REF!</f>
        <v>#REF!</v>
      </c>
      <c r="H72" s="5" t="e">
        <f>C72+#REF!</f>
        <v>#REF!</v>
      </c>
      <c r="I72" s="44">
        <v>3.43</v>
      </c>
      <c r="J72">
        <v>10</v>
      </c>
      <c r="K72">
        <v>2</v>
      </c>
      <c r="M72" s="7">
        <f>C72*I72*J72</f>
        <v>63.455000000000005</v>
      </c>
      <c r="N72" s="7" t="e">
        <f>#REF!*I72*K72</f>
        <v>#REF!</v>
      </c>
      <c r="O72" s="7" t="e">
        <f>SUM(M72:N72)</f>
        <v>#REF!</v>
      </c>
      <c r="P72" s="9"/>
      <c r="Q72" s="5">
        <v>1.47</v>
      </c>
      <c r="R72">
        <v>1.58</v>
      </c>
      <c r="S72">
        <v>6</v>
      </c>
      <c r="T72">
        <v>6</v>
      </c>
      <c r="U72">
        <f>Q72*I72*S72</f>
        <v>30.2526</v>
      </c>
      <c r="V72">
        <f>R72*T72*I72</f>
        <v>32.516400000000004</v>
      </c>
      <c r="W72">
        <f>SUM(U72:V72)</f>
        <v>62.769000000000005</v>
      </c>
      <c r="AB72" t="e">
        <f>#REF!</f>
        <v>#REF!</v>
      </c>
      <c r="AC72" s="49" t="e">
        <f>#REF!</f>
        <v>#REF!</v>
      </c>
      <c r="AD72" s="49">
        <v>3.05</v>
      </c>
      <c r="AE72" t="e">
        <f>#REF!</f>
        <v>#REF!</v>
      </c>
      <c r="AF72">
        <f>C7</f>
        <v>630.5</v>
      </c>
      <c r="AG72">
        <v>3.43</v>
      </c>
      <c r="AH72">
        <v>1.89</v>
      </c>
      <c r="AI72">
        <v>3.43</v>
      </c>
    </row>
    <row r="73" spans="1:16" ht="18.75">
      <c r="A73" s="16"/>
      <c r="B73" s="26"/>
      <c r="C73" s="16"/>
      <c r="D73" s="16"/>
      <c r="E73" s="59"/>
      <c r="F73" s="16"/>
      <c r="G73" s="16"/>
      <c r="P73" s="10"/>
    </row>
    <row r="74" spans="1:16" ht="18.75">
      <c r="A74" s="153" t="s">
        <v>137</v>
      </c>
      <c r="B74" s="153"/>
      <c r="C74" s="140">
        <v>33556.17</v>
      </c>
      <c r="D74" s="74" t="s">
        <v>13</v>
      </c>
      <c r="E74" s="75"/>
      <c r="F74" s="75"/>
      <c r="G74" s="16"/>
      <c r="P74" s="10"/>
    </row>
    <row r="75" spans="1:16" ht="18.75">
      <c r="A75" s="153" t="s">
        <v>715</v>
      </c>
      <c r="B75" s="153"/>
      <c r="C75" s="140">
        <v>17596.01</v>
      </c>
      <c r="D75" s="74" t="s">
        <v>13</v>
      </c>
      <c r="E75" s="75"/>
      <c r="F75" s="75"/>
      <c r="G75" s="16"/>
      <c r="P75" s="10"/>
    </row>
    <row r="76" spans="1:7" ht="18.75">
      <c r="A76" s="148" t="s">
        <v>12</v>
      </c>
      <c r="B76" s="148"/>
      <c r="C76" s="148"/>
      <c r="D76" s="148"/>
      <c r="E76" s="148"/>
      <c r="F76" s="148"/>
      <c r="G76" s="16"/>
    </row>
    <row r="77" spans="1:7" ht="18.75" customHeight="1" hidden="1">
      <c r="A77" s="149" t="s">
        <v>26</v>
      </c>
      <c r="B77" s="149"/>
      <c r="C77" s="11" t="e">
        <f>C74-#REF!</f>
        <v>#REF!</v>
      </c>
      <c r="D77" s="16"/>
      <c r="E77" s="16"/>
      <c r="F77" s="16"/>
      <c r="G77" s="16"/>
    </row>
    <row r="78" spans="1:7" ht="18.75" customHeight="1" hidden="1">
      <c r="A78" s="149" t="s">
        <v>28</v>
      </c>
      <c r="B78" s="149"/>
      <c r="C78" s="48">
        <f>D69-E69</f>
        <v>-5214.850000000006</v>
      </c>
      <c r="G78" s="3"/>
    </row>
    <row r="79" spans="1:7" ht="18.75">
      <c r="A79" s="4"/>
      <c r="B79" s="3"/>
      <c r="C79" s="3"/>
      <c r="D79" s="3"/>
      <c r="E79" s="3"/>
      <c r="F79" s="3"/>
      <c r="G79" s="3"/>
    </row>
    <row r="80" spans="2:7" ht="12.75">
      <c r="B80" s="1"/>
      <c r="C80" s="1"/>
      <c r="D80" s="1"/>
      <c r="E80" s="1"/>
      <c r="F80" s="1"/>
      <c r="G80" s="1"/>
    </row>
  </sheetData>
  <sheetProtection/>
  <mergeCells count="16">
    <mergeCell ref="A78:B78"/>
    <mergeCell ref="I9:P12"/>
    <mergeCell ref="A77:B77"/>
    <mergeCell ref="Q9:W12"/>
    <mergeCell ref="A76:F76"/>
    <mergeCell ref="A74:B74"/>
    <mergeCell ref="A75:B75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7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48"/>
  <sheetViews>
    <sheetView view="pageBreakPreview" zoomScale="75" zoomScaleSheetLayoutView="75" zoomScalePageLayoutView="0" workbookViewId="0" topLeftCell="A19">
      <selection activeCell="C42" sqref="C42"/>
    </sheetView>
  </sheetViews>
  <sheetFormatPr defaultColWidth="9.00390625" defaultRowHeight="12.75"/>
  <cols>
    <col min="1" max="1" width="8.25390625" style="0" bestFit="1" customWidth="1"/>
    <col min="2" max="2" width="41.625" style="0" customWidth="1"/>
    <col min="3" max="3" width="14.125" style="0" customWidth="1"/>
    <col min="4" max="4" width="17.125" style="0" customWidth="1"/>
    <col min="5" max="5" width="13.00390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8.75390625" style="0" hidden="1" customWidth="1"/>
    <col min="14" max="14" width="7.625" style="0" hidden="1" customWidth="1"/>
    <col min="15" max="16" width="8.75390625" style="0" hidden="1" customWidth="1"/>
    <col min="17" max="17" width="7.75390625" style="0" hidden="1" customWidth="1"/>
    <col min="18" max="18" width="5.875" style="0" hidden="1" customWidth="1"/>
    <col min="19" max="20" width="2.37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27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713</v>
      </c>
      <c r="C7" s="113">
        <v>867.1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75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89" t="s">
        <v>4</v>
      </c>
      <c r="B13" s="83" t="s">
        <v>5</v>
      </c>
      <c r="C13" s="96">
        <v>1.38</v>
      </c>
      <c r="D13" s="90">
        <f aca="true" t="shared" si="0" ref="D13:D18">12*C13*I13</f>
        <v>14359.176</v>
      </c>
      <c r="E13" s="90">
        <f>D13</f>
        <v>14359.176</v>
      </c>
      <c r="F13" s="90">
        <f aca="true" t="shared" si="1" ref="F13:F18">D13</f>
        <v>14359.176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867.1</v>
      </c>
      <c r="J13">
        <v>6</v>
      </c>
      <c r="K13">
        <v>2</v>
      </c>
      <c r="L13">
        <v>4</v>
      </c>
      <c r="M13" s="7">
        <f aca="true" t="shared" si="4" ref="M13:M19">C13*I13*J13</f>
        <v>7179.588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9">I13*Q13*T13</f>
        <v>5462.7300000000005</v>
      </c>
      <c r="V13">
        <f aca="true" t="shared" si="7" ref="V13:V19">T13*R13*I13</f>
        <v>5670.834000000001</v>
      </c>
      <c r="W13">
        <f aca="true" t="shared" si="8" ref="W13:W19">SUM(U13:V13)</f>
        <v>11133.564000000002</v>
      </c>
      <c r="AF13" s="49">
        <f>C7</f>
        <v>867.1</v>
      </c>
      <c r="AG13" s="5" t="e">
        <f>C13+#REF!</f>
        <v>#REF!</v>
      </c>
      <c r="AH13" s="44">
        <v>1.14</v>
      </c>
    </row>
    <row r="14" spans="1:34" ht="37.5">
      <c r="A14" s="89" t="s">
        <v>6</v>
      </c>
      <c r="B14" s="83" t="s">
        <v>7</v>
      </c>
      <c r="C14" s="96">
        <v>1.75</v>
      </c>
      <c r="D14" s="90">
        <f t="shared" si="0"/>
        <v>18209.100000000002</v>
      </c>
      <c r="E14" s="90">
        <f>D14</f>
        <v>18209.100000000002</v>
      </c>
      <c r="F14" s="90">
        <f t="shared" si="1"/>
        <v>18209.100000000002</v>
      </c>
      <c r="G14" s="91">
        <f t="shared" si="2"/>
        <v>1.8373879641425002</v>
      </c>
      <c r="H14" s="6">
        <f t="shared" si="3"/>
        <v>1.96062740076</v>
      </c>
      <c r="I14" s="8">
        <f>I13</f>
        <v>867.1</v>
      </c>
      <c r="J14">
        <v>6</v>
      </c>
      <c r="K14">
        <v>2</v>
      </c>
      <c r="L14">
        <v>4</v>
      </c>
      <c r="M14" s="7">
        <f t="shared" si="4"/>
        <v>9104.55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6919.4580000000005</v>
      </c>
      <c r="V14">
        <f t="shared" si="7"/>
        <v>7231.6140000000005</v>
      </c>
      <c r="W14">
        <f t="shared" si="8"/>
        <v>14151.072</v>
      </c>
      <c r="AF14">
        <f>AF13</f>
        <v>867.1</v>
      </c>
      <c r="AG14" s="5" t="e">
        <f>C14+#REF!</f>
        <v>#REF!</v>
      </c>
      <c r="AH14" s="44">
        <v>1.46</v>
      </c>
    </row>
    <row r="15" spans="1:34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867.1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676.3380000000001</v>
      </c>
      <c r="V15">
        <f t="shared" si="7"/>
        <v>0</v>
      </c>
      <c r="W15">
        <f t="shared" si="8"/>
        <v>676.3380000000001</v>
      </c>
      <c r="AF15">
        <f>AF14</f>
        <v>867.1</v>
      </c>
      <c r="AG15" s="5" t="e">
        <f>C15+#REF!</f>
        <v>#REF!</v>
      </c>
      <c r="AH15" s="44">
        <v>0</v>
      </c>
    </row>
    <row r="16" spans="1:34" ht="18.75">
      <c r="A16" s="89" t="s">
        <v>16</v>
      </c>
      <c r="B16" s="83" t="s">
        <v>10</v>
      </c>
      <c r="C16" s="96">
        <v>1.09</v>
      </c>
      <c r="D16" s="90">
        <f t="shared" si="0"/>
        <v>11341.668000000001</v>
      </c>
      <c r="E16" s="90">
        <f>D16</f>
        <v>11341.668000000001</v>
      </c>
      <c r="F16" s="90">
        <f t="shared" si="1"/>
        <v>11341.668000000001</v>
      </c>
      <c r="G16" s="91">
        <f t="shared" si="2"/>
        <v>1.1444302176659003</v>
      </c>
      <c r="H16" s="6">
        <f t="shared" si="3"/>
        <v>1.2211907810448</v>
      </c>
      <c r="I16" s="8">
        <f>I15</f>
        <v>867.1</v>
      </c>
      <c r="J16">
        <v>6</v>
      </c>
      <c r="K16">
        <v>2</v>
      </c>
      <c r="L16">
        <v>4</v>
      </c>
      <c r="M16" s="7">
        <f t="shared" si="4"/>
        <v>5670.834000000001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4110.054</v>
      </c>
      <c r="V16">
        <f t="shared" si="7"/>
        <v>4266.132</v>
      </c>
      <c r="W16">
        <f t="shared" si="8"/>
        <v>8376.186</v>
      </c>
      <c r="AF16">
        <f>AF15</f>
        <v>867.1</v>
      </c>
      <c r="AG16" s="5" t="e">
        <f>C16+#REF!</f>
        <v>#REF!</v>
      </c>
      <c r="AH16" s="44">
        <v>0.58</v>
      </c>
    </row>
    <row r="17" spans="1:34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867.1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6451.224</v>
      </c>
      <c r="V17">
        <f t="shared" si="7"/>
        <v>6451.224</v>
      </c>
      <c r="W17">
        <f t="shared" si="8"/>
        <v>12902.448</v>
      </c>
      <c r="AF17">
        <f>AF16</f>
        <v>867.1</v>
      </c>
      <c r="AG17" s="5" t="e">
        <f>C17+#REF!</f>
        <v>#REF!</v>
      </c>
      <c r="AH17" s="44">
        <v>1.24</v>
      </c>
    </row>
    <row r="18" spans="1:34" ht="93.75">
      <c r="A18" s="89" t="s">
        <v>18</v>
      </c>
      <c r="B18" s="83" t="s">
        <v>19</v>
      </c>
      <c r="C18" s="96">
        <f>1.99+3.92</f>
        <v>5.91</v>
      </c>
      <c r="D18" s="90">
        <f t="shared" si="0"/>
        <v>61494.732</v>
      </c>
      <c r="E18" s="92">
        <f>E20+E22+E26+E32+E34+E36</f>
        <v>6988.5599999999995</v>
      </c>
      <c r="F18" s="90">
        <f t="shared" si="1"/>
        <v>61494.732</v>
      </c>
      <c r="G18" s="91">
        <f t="shared" si="2"/>
        <v>6.2051216389041</v>
      </c>
      <c r="H18" s="6">
        <f t="shared" si="3"/>
        <v>6.6213188219951995</v>
      </c>
      <c r="I18" s="8">
        <f>I17</f>
        <v>867.1</v>
      </c>
      <c r="J18">
        <v>6</v>
      </c>
      <c r="K18">
        <v>2</v>
      </c>
      <c r="L18">
        <v>4</v>
      </c>
      <c r="M18" s="7">
        <f t="shared" si="4"/>
        <v>30747.366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21902.946</v>
      </c>
      <c r="V18">
        <f t="shared" si="7"/>
        <v>24036.012</v>
      </c>
      <c r="W18">
        <f t="shared" si="8"/>
        <v>45938.958</v>
      </c>
      <c r="AF18">
        <f>AF17</f>
        <v>867.1</v>
      </c>
      <c r="AG18" s="5" t="e">
        <f>C18+#REF!</f>
        <v>#REF!</v>
      </c>
      <c r="AH18" s="44">
        <v>5.18</v>
      </c>
    </row>
    <row r="19" spans="1:23" ht="18.75">
      <c r="A19" s="88"/>
      <c r="B19" s="96" t="s">
        <v>62</v>
      </c>
      <c r="C19" s="90"/>
      <c r="D19" s="90"/>
      <c r="E19" s="92"/>
      <c r="F19" s="90"/>
      <c r="G19" s="91"/>
      <c r="H19" s="6"/>
      <c r="I19" s="8"/>
      <c r="J19">
        <v>6</v>
      </c>
      <c r="K19">
        <v>2</v>
      </c>
      <c r="L19">
        <v>4</v>
      </c>
      <c r="M19" s="7">
        <f t="shared" si="4"/>
        <v>0</v>
      </c>
      <c r="N19" s="7" t="e">
        <f>I19*#REF!*K19</f>
        <v>#REF!</v>
      </c>
      <c r="O19" s="7" t="e">
        <f>#REF!*I19*L19</f>
        <v>#REF!</v>
      </c>
      <c r="P19" s="10"/>
      <c r="Q19" s="5"/>
      <c r="U19">
        <f t="shared" si="6"/>
        <v>0</v>
      </c>
      <c r="V19">
        <f t="shared" si="7"/>
        <v>0</v>
      </c>
      <c r="W19">
        <f t="shared" si="8"/>
        <v>0</v>
      </c>
    </row>
    <row r="20" spans="1:17" ht="18.75">
      <c r="A20" s="88"/>
      <c r="B20" s="96" t="s">
        <v>158</v>
      </c>
      <c r="C20" s="90"/>
      <c r="D20" s="90"/>
      <c r="E20" s="92">
        <v>266.11</v>
      </c>
      <c r="F20" s="90"/>
      <c r="G20" s="91"/>
      <c r="H20" s="6"/>
      <c r="I20" s="8"/>
      <c r="M20" s="7"/>
      <c r="N20" s="7"/>
      <c r="O20" s="7"/>
      <c r="P20" s="10"/>
      <c r="Q20" s="5"/>
    </row>
    <row r="21" spans="1:17" ht="18.75">
      <c r="A21" s="89"/>
      <c r="B21" s="93" t="s">
        <v>94</v>
      </c>
      <c r="C21" s="90"/>
      <c r="D21" s="90"/>
      <c r="E21" s="92"/>
      <c r="F21" s="90"/>
      <c r="G21" s="91"/>
      <c r="H21" s="6"/>
      <c r="I21" s="8"/>
      <c r="M21" s="7"/>
      <c r="N21" s="7"/>
      <c r="O21" s="7"/>
      <c r="P21" s="10"/>
      <c r="Q21" s="5"/>
    </row>
    <row r="22" spans="1:17" ht="37.5">
      <c r="A22" s="89"/>
      <c r="B22" s="93" t="s">
        <v>252</v>
      </c>
      <c r="C22" s="90"/>
      <c r="D22" s="90"/>
      <c r="E22" s="92">
        <v>840.35</v>
      </c>
      <c r="F22" s="90"/>
      <c r="G22" s="91"/>
      <c r="H22" s="6"/>
      <c r="I22" s="8"/>
      <c r="M22" s="7"/>
      <c r="N22" s="7"/>
      <c r="O22" s="7"/>
      <c r="P22" s="10"/>
      <c r="Q22" s="5"/>
    </row>
    <row r="23" spans="1:17" ht="18.75">
      <c r="A23" s="89"/>
      <c r="B23" s="93" t="s">
        <v>95</v>
      </c>
      <c r="C23" s="90"/>
      <c r="D23" s="90"/>
      <c r="E23" s="92"/>
      <c r="F23" s="90"/>
      <c r="G23" s="91"/>
      <c r="H23" s="6"/>
      <c r="I23" s="8"/>
      <c r="M23" s="7"/>
      <c r="N23" s="7"/>
      <c r="O23" s="7"/>
      <c r="P23" s="10"/>
      <c r="Q23" s="5"/>
    </row>
    <row r="24" spans="1:17" ht="18.75">
      <c r="A24" s="89"/>
      <c r="B24" s="93" t="s">
        <v>102</v>
      </c>
      <c r="C24" s="90"/>
      <c r="D24" s="90"/>
      <c r="E24" s="92"/>
      <c r="F24" s="90"/>
      <c r="G24" s="91"/>
      <c r="H24" s="6"/>
      <c r="I24" s="8"/>
      <c r="M24" s="7"/>
      <c r="N24" s="7"/>
      <c r="O24" s="7"/>
      <c r="P24" s="10"/>
      <c r="Q24" s="5"/>
    </row>
    <row r="25" spans="1:17" ht="18.75">
      <c r="A25" s="89"/>
      <c r="B25" s="93" t="s">
        <v>96</v>
      </c>
      <c r="C25" s="90"/>
      <c r="D25" s="90"/>
      <c r="E25" s="92"/>
      <c r="F25" s="90"/>
      <c r="G25" s="91"/>
      <c r="H25" s="6"/>
      <c r="I25" s="8"/>
      <c r="M25" s="7"/>
      <c r="N25" s="7"/>
      <c r="O25" s="7"/>
      <c r="P25" s="10"/>
      <c r="Q25" s="5"/>
    </row>
    <row r="26" spans="1:17" ht="37.5">
      <c r="A26" s="89"/>
      <c r="B26" s="83" t="s">
        <v>370</v>
      </c>
      <c r="C26" s="90"/>
      <c r="D26" s="90"/>
      <c r="E26" s="92">
        <v>747.48</v>
      </c>
      <c r="F26" s="90"/>
      <c r="G26" s="91"/>
      <c r="H26" s="6"/>
      <c r="I26" s="8"/>
      <c r="M26" s="7"/>
      <c r="N26" s="7"/>
      <c r="O26" s="7"/>
      <c r="P26" s="10"/>
      <c r="Q26" s="5"/>
    </row>
    <row r="27" spans="1:17" ht="18.75">
      <c r="A27" s="89"/>
      <c r="B27" s="93" t="s">
        <v>97</v>
      </c>
      <c r="C27" s="90"/>
      <c r="D27" s="90"/>
      <c r="E27" s="92"/>
      <c r="F27" s="90"/>
      <c r="G27" s="91"/>
      <c r="H27" s="6"/>
      <c r="I27" s="8"/>
      <c r="M27" s="7"/>
      <c r="N27" s="7"/>
      <c r="O27" s="7"/>
      <c r="P27" s="10"/>
      <c r="Q27" s="5"/>
    </row>
    <row r="28" spans="1:17" ht="18.75">
      <c r="A28" s="89"/>
      <c r="B28" s="95" t="s">
        <v>69</v>
      </c>
      <c r="C28" s="90"/>
      <c r="D28" s="90"/>
      <c r="E28" s="92"/>
      <c r="F28" s="90"/>
      <c r="G28" s="91"/>
      <c r="H28" s="6"/>
      <c r="I28" s="8"/>
      <c r="M28" s="7"/>
      <c r="N28" s="7"/>
      <c r="O28" s="7"/>
      <c r="P28" s="10"/>
      <c r="Q28" s="5"/>
    </row>
    <row r="29" spans="1:17" ht="18.75">
      <c r="A29" s="89"/>
      <c r="B29" s="95" t="s">
        <v>112</v>
      </c>
      <c r="C29" s="90"/>
      <c r="D29" s="90"/>
      <c r="E29" s="92"/>
      <c r="F29" s="90"/>
      <c r="G29" s="91"/>
      <c r="H29" s="6"/>
      <c r="I29" s="8"/>
      <c r="M29" s="7"/>
      <c r="N29" s="7"/>
      <c r="O29" s="7"/>
      <c r="P29" s="10"/>
      <c r="Q29" s="5"/>
    </row>
    <row r="30" spans="1:17" ht="18.75">
      <c r="A30" s="89"/>
      <c r="B30" s="93" t="s">
        <v>82</v>
      </c>
      <c r="C30" s="90"/>
      <c r="D30" s="90"/>
      <c r="E30" s="92"/>
      <c r="F30" s="90"/>
      <c r="G30" s="91"/>
      <c r="H30" s="6"/>
      <c r="I30" s="8"/>
      <c r="M30" s="7"/>
      <c r="N30" s="7"/>
      <c r="O30" s="7"/>
      <c r="P30" s="10"/>
      <c r="Q30" s="5"/>
    </row>
    <row r="31" spans="1:17" ht="18.75">
      <c r="A31" s="89"/>
      <c r="B31" s="93" t="s">
        <v>83</v>
      </c>
      <c r="C31" s="90"/>
      <c r="D31" s="90"/>
      <c r="E31" s="92"/>
      <c r="F31" s="90"/>
      <c r="G31" s="91"/>
      <c r="H31" s="6"/>
      <c r="I31" s="8"/>
      <c r="M31" s="7"/>
      <c r="N31" s="7"/>
      <c r="O31" s="7"/>
      <c r="P31" s="10"/>
      <c r="Q31" s="5"/>
    </row>
    <row r="32" spans="1:17" ht="37.5">
      <c r="A32" s="89"/>
      <c r="B32" s="83" t="s">
        <v>613</v>
      </c>
      <c r="C32" s="90"/>
      <c r="D32" s="90"/>
      <c r="E32" s="92">
        <v>996.64</v>
      </c>
      <c r="F32" s="90"/>
      <c r="G32" s="91"/>
      <c r="H32" s="6"/>
      <c r="I32" s="8"/>
      <c r="M32" s="7"/>
      <c r="N32" s="7"/>
      <c r="O32" s="7"/>
      <c r="P32" s="10"/>
      <c r="Q32" s="5"/>
    </row>
    <row r="33" spans="1:17" ht="18.75">
      <c r="A33" s="89"/>
      <c r="B33" s="93" t="s">
        <v>98</v>
      </c>
      <c r="C33" s="90"/>
      <c r="D33" s="90"/>
      <c r="E33" s="92"/>
      <c r="F33" s="90"/>
      <c r="G33" s="91"/>
      <c r="H33" s="6"/>
      <c r="I33" s="8"/>
      <c r="M33" s="7"/>
      <c r="N33" s="7"/>
      <c r="O33" s="7"/>
      <c r="P33" s="10"/>
      <c r="Q33" s="5"/>
    </row>
    <row r="34" spans="1:17" ht="18.75">
      <c r="A34" s="89"/>
      <c r="B34" s="83" t="s">
        <v>119</v>
      </c>
      <c r="C34" s="90"/>
      <c r="D34" s="90"/>
      <c r="E34" s="92">
        <v>77.24</v>
      </c>
      <c r="F34" s="90"/>
      <c r="G34" s="91"/>
      <c r="H34" s="6"/>
      <c r="I34" s="8"/>
      <c r="M34" s="7"/>
      <c r="N34" s="7"/>
      <c r="O34" s="7"/>
      <c r="P34" s="10"/>
      <c r="Q34" s="5"/>
    </row>
    <row r="35" spans="1:17" ht="18.75">
      <c r="A35" s="89"/>
      <c r="B35" s="93" t="s">
        <v>85</v>
      </c>
      <c r="C35" s="90"/>
      <c r="D35" s="90"/>
      <c r="E35" s="92"/>
      <c r="F35" s="90"/>
      <c r="G35" s="91"/>
      <c r="H35" s="6"/>
      <c r="I35" s="8"/>
      <c r="M35" s="7"/>
      <c r="N35" s="7"/>
      <c r="O35" s="7"/>
      <c r="P35" s="10"/>
      <c r="Q35" s="5"/>
    </row>
    <row r="36" spans="1:17" ht="37.5">
      <c r="A36" s="89"/>
      <c r="B36" s="83" t="s">
        <v>685</v>
      </c>
      <c r="C36" s="90"/>
      <c r="D36" s="90"/>
      <c r="E36" s="92">
        <v>4060.74</v>
      </c>
      <c r="F36" s="90"/>
      <c r="G36" s="91"/>
      <c r="H36" s="6"/>
      <c r="I36" s="8"/>
      <c r="M36" s="7"/>
      <c r="N36" s="7"/>
      <c r="O36" s="7"/>
      <c r="P36" s="10"/>
      <c r="Q36" s="5"/>
    </row>
    <row r="37" spans="1:23" ht="18.75">
      <c r="A37" s="87"/>
      <c r="B37" s="83" t="s">
        <v>11</v>
      </c>
      <c r="C37" s="88">
        <f>SUM(C13:C19)</f>
        <v>10.129999999999999</v>
      </c>
      <c r="D37" s="90">
        <f>SUM(D13:D19)</f>
        <v>105404.676</v>
      </c>
      <c r="E37" s="90">
        <f>E13+E14+E15+E16+E17+E18</f>
        <v>50898.504</v>
      </c>
      <c r="F37" s="90">
        <f>SUM(F13:F19)</f>
        <v>105404.676</v>
      </c>
      <c r="G37" s="91">
        <f>1.04993597951*C37</f>
        <v>10.635851472436299</v>
      </c>
      <c r="H37" s="6">
        <f>1.12035851472*C37</f>
        <v>11.349231754113598</v>
      </c>
      <c r="I37" s="8">
        <f>I18</f>
        <v>867.1</v>
      </c>
      <c r="M37" s="7"/>
      <c r="P37" s="10"/>
      <c r="Q37" s="5">
        <f>SUM(Q13:Q19)</f>
        <v>8.75</v>
      </c>
      <c r="R37" s="5">
        <f>SUM(R13:R19)</f>
        <v>9.16</v>
      </c>
      <c r="S37" s="5"/>
      <c r="T37" s="5"/>
      <c r="U37" s="5">
        <f>SUM(U13:U19)</f>
        <v>45522.75</v>
      </c>
      <c r="V37" s="5">
        <f>SUM(V13:V19)</f>
        <v>47655.816000000006</v>
      </c>
      <c r="W37" s="5">
        <f>SUM(W13:W19)</f>
        <v>93178.566</v>
      </c>
    </row>
    <row r="38" spans="1:23" ht="37.5">
      <c r="A38" s="87"/>
      <c r="B38" s="83" t="s">
        <v>134</v>
      </c>
      <c r="C38" s="93"/>
      <c r="D38" s="96">
        <v>-4318.16</v>
      </c>
      <c r="E38" s="97">
        <f>D38</f>
        <v>-4318.16</v>
      </c>
      <c r="F38" s="96"/>
      <c r="G38" s="98"/>
      <c r="H38" s="73"/>
      <c r="I38" s="8"/>
      <c r="M38" s="7"/>
      <c r="P38" s="10"/>
      <c r="Q38" s="5"/>
      <c r="R38" s="5"/>
      <c r="S38" s="5"/>
      <c r="T38" s="5"/>
      <c r="U38" s="5"/>
      <c r="V38" s="5"/>
      <c r="W38" s="5"/>
    </row>
    <row r="39" spans="1:23" ht="56.25">
      <c r="A39" s="87"/>
      <c r="B39" s="83" t="s">
        <v>135</v>
      </c>
      <c r="C39" s="93"/>
      <c r="D39" s="96">
        <f>D37+D38</f>
        <v>101086.516</v>
      </c>
      <c r="E39" s="96">
        <f>E37+E38</f>
        <v>46580.344</v>
      </c>
      <c r="F39" s="96">
        <f>F37+F38</f>
        <v>105404.676</v>
      </c>
      <c r="G39" s="98"/>
      <c r="H39" s="73"/>
      <c r="I39" s="8"/>
      <c r="M39" s="7"/>
      <c r="P39" s="10"/>
      <c r="Q39" s="5"/>
      <c r="R39" s="5"/>
      <c r="S39" s="5"/>
      <c r="T39" s="5"/>
      <c r="U39" s="5"/>
      <c r="V39" s="5"/>
      <c r="W39" s="5"/>
    </row>
    <row r="40" spans="1:38" ht="19.5" customHeight="1" hidden="1">
      <c r="A40" s="87">
        <v>5</v>
      </c>
      <c r="B40" s="99" t="s">
        <v>22</v>
      </c>
      <c r="C40" s="100">
        <v>1.85</v>
      </c>
      <c r="D40" s="121">
        <f>AF40*6*AG40</f>
        <v>17844.918</v>
      </c>
      <c r="E40" s="122">
        <f>D40</f>
        <v>17844.918</v>
      </c>
      <c r="F40" s="122">
        <f>AH40*12*AF40</f>
        <v>19665.828</v>
      </c>
      <c r="G40" s="101" t="e">
        <f>#REF!</f>
        <v>#REF!</v>
      </c>
      <c r="H40" s="5" t="e">
        <f>C40+#REF!</f>
        <v>#REF!</v>
      </c>
      <c r="I40" s="44">
        <v>3.43</v>
      </c>
      <c r="J40">
        <v>10</v>
      </c>
      <c r="K40">
        <v>2</v>
      </c>
      <c r="M40" s="7">
        <f>C40*I40*J40</f>
        <v>63.455000000000005</v>
      </c>
      <c r="N40" s="7" t="e">
        <f>#REF!*I40*K40</f>
        <v>#REF!</v>
      </c>
      <c r="O40" s="7" t="e">
        <f>SUM(M40:N40)</f>
        <v>#REF!</v>
      </c>
      <c r="P40" s="9"/>
      <c r="Q40" s="5">
        <v>1.47</v>
      </c>
      <c r="R40">
        <v>1.58</v>
      </c>
      <c r="S40">
        <v>6</v>
      </c>
      <c r="T40">
        <v>6</v>
      </c>
      <c r="U40">
        <f>Q40*I40*S40</f>
        <v>30.2526</v>
      </c>
      <c r="V40">
        <f>R40*T40*I40</f>
        <v>32.516400000000004</v>
      </c>
      <c r="W40">
        <f>SUM(U40:V40)</f>
        <v>62.769000000000005</v>
      </c>
      <c r="AC40" s="49">
        <f>C17</f>
        <v>0</v>
      </c>
      <c r="AD40">
        <v>3.05</v>
      </c>
      <c r="AE40" s="49">
        <f>C18</f>
        <v>5.91</v>
      </c>
      <c r="AF40">
        <f>AF18</f>
        <v>867.1</v>
      </c>
      <c r="AG40">
        <v>3.43</v>
      </c>
      <c r="AH40">
        <v>1.89</v>
      </c>
      <c r="AJ40" t="e">
        <f>#REF!</f>
        <v>#REF!</v>
      </c>
      <c r="AK40">
        <f>3.05</f>
        <v>3.05</v>
      </c>
      <c r="AL40">
        <v>3.43</v>
      </c>
    </row>
    <row r="41" spans="1:16" ht="18.75">
      <c r="A41" s="75"/>
      <c r="B41" s="102"/>
      <c r="C41" s="75"/>
      <c r="D41" s="75"/>
      <c r="E41" s="75"/>
      <c r="F41" s="75"/>
      <c r="G41" s="75"/>
      <c r="P41" s="10"/>
    </row>
    <row r="42" spans="1:16" ht="18.75">
      <c r="A42" s="153" t="s">
        <v>137</v>
      </c>
      <c r="B42" s="153"/>
      <c r="C42" s="140">
        <v>98173.98</v>
      </c>
      <c r="D42" s="74"/>
      <c r="E42" s="74" t="s">
        <v>13</v>
      </c>
      <c r="F42" s="75"/>
      <c r="G42" s="75"/>
      <c r="P42" s="10"/>
    </row>
    <row r="43" spans="1:16" ht="30.75" customHeight="1">
      <c r="A43" s="153" t="s">
        <v>715</v>
      </c>
      <c r="B43" s="153"/>
      <c r="C43" s="140">
        <v>121478.14</v>
      </c>
      <c r="D43" s="74"/>
      <c r="E43" s="74" t="s">
        <v>13</v>
      </c>
      <c r="F43" s="75"/>
      <c r="G43" s="75"/>
      <c r="P43" s="10"/>
    </row>
    <row r="44" spans="1:7" ht="18.75">
      <c r="A44" s="148" t="s">
        <v>12</v>
      </c>
      <c r="B44" s="148"/>
      <c r="C44" s="148"/>
      <c r="D44" s="148"/>
      <c r="E44" s="148"/>
      <c r="F44" s="148"/>
      <c r="G44" s="75"/>
    </row>
    <row r="45" spans="1:7" ht="18.75" customHeight="1" hidden="1">
      <c r="A45" s="161" t="s">
        <v>26</v>
      </c>
      <c r="B45" s="161"/>
      <c r="C45" s="76" t="e">
        <f>C42-#REF!</f>
        <v>#REF!</v>
      </c>
      <c r="D45" s="75"/>
      <c r="E45" s="75"/>
      <c r="F45" s="75"/>
      <c r="G45" s="16"/>
    </row>
    <row r="46" spans="1:7" ht="18.75" customHeight="1" hidden="1">
      <c r="A46" s="161" t="s">
        <v>28</v>
      </c>
      <c r="B46" s="161"/>
      <c r="C46" s="77">
        <f>D37-E37</f>
        <v>54506.172000000006</v>
      </c>
      <c r="D46" s="78"/>
      <c r="E46" s="78"/>
      <c r="F46" s="78"/>
      <c r="G46" s="3"/>
    </row>
    <row r="47" spans="1:7" ht="18.75">
      <c r="A47" s="79"/>
      <c r="B47" s="75"/>
      <c r="C47" s="75"/>
      <c r="D47" s="75"/>
      <c r="E47" s="144">
        <f>48661.45-E39</f>
        <v>2081.1059999999998</v>
      </c>
      <c r="F47" s="75"/>
      <c r="G47" s="3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46:B46"/>
    <mergeCell ref="I9:P12"/>
    <mergeCell ref="A45:B45"/>
    <mergeCell ref="Q9:W12"/>
    <mergeCell ref="A44:F44"/>
    <mergeCell ref="A42:B42"/>
    <mergeCell ref="A43:B43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rowBreaks count="1" manualBreakCount="1">
    <brk id="34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I87"/>
  <sheetViews>
    <sheetView view="pageBreakPreview" zoomScale="75" zoomScaleSheetLayoutView="75" zoomScalePageLayoutView="0" workbookViewId="0" topLeftCell="A31">
      <selection activeCell="AI48" sqref="AI48"/>
    </sheetView>
  </sheetViews>
  <sheetFormatPr defaultColWidth="9.00390625" defaultRowHeight="12.75"/>
  <cols>
    <col min="1" max="1" width="8.25390625" style="0" bestFit="1" customWidth="1"/>
    <col min="2" max="2" width="44.75390625" style="0" customWidth="1"/>
    <col min="3" max="3" width="13.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53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730.8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38.25" customHeight="1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96">
        <v>1.38</v>
      </c>
      <c r="D13" s="22">
        <f aca="true" t="shared" si="0" ref="D13:D18">12*C13*I13</f>
        <v>12102.047999999999</v>
      </c>
      <c r="E13" s="22">
        <f>D13</f>
        <v>12102.047999999999</v>
      </c>
      <c r="F13" s="22">
        <f aca="true" t="shared" si="1" ref="F13:F18">D13</f>
        <v>12102.047999999999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730.8</v>
      </c>
      <c r="J13">
        <v>6</v>
      </c>
      <c r="K13">
        <v>2</v>
      </c>
      <c r="L13">
        <v>4</v>
      </c>
      <c r="M13" s="7">
        <f aca="true" t="shared" si="4" ref="M13:M18">C13*I13*J13</f>
        <v>6051.023999999999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4604.04</v>
      </c>
      <c r="V13">
        <f aca="true" t="shared" si="7" ref="V13:V18">T13*R13*I13</f>
        <v>4779.432000000001</v>
      </c>
      <c r="W13">
        <f aca="true" t="shared" si="8" ref="W13:W18">SUM(U13:V13)</f>
        <v>9383.472000000002</v>
      </c>
      <c r="AF13" s="49">
        <f>C7</f>
        <v>730.8</v>
      </c>
      <c r="AG13" s="5" t="e">
        <f>C13+#REF!</f>
        <v>#REF!</v>
      </c>
      <c r="AH13" s="44">
        <v>1.14</v>
      </c>
    </row>
    <row r="14" spans="1:34" ht="37.5">
      <c r="A14" s="21" t="s">
        <v>6</v>
      </c>
      <c r="B14" s="20" t="s">
        <v>7</v>
      </c>
      <c r="C14" s="96">
        <v>1.75</v>
      </c>
      <c r="D14" s="22">
        <f t="shared" si="0"/>
        <v>15346.8</v>
      </c>
      <c r="E14" s="22">
        <f>D14</f>
        <v>15346.8</v>
      </c>
      <c r="F14" s="22">
        <f t="shared" si="1"/>
        <v>15346.8</v>
      </c>
      <c r="G14" s="23">
        <f t="shared" si="2"/>
        <v>1.8373879641425002</v>
      </c>
      <c r="H14" s="6">
        <f t="shared" si="3"/>
        <v>1.96062740076</v>
      </c>
      <c r="I14" s="8">
        <f>I13</f>
        <v>730.8</v>
      </c>
      <c r="J14">
        <v>6</v>
      </c>
      <c r="K14">
        <v>2</v>
      </c>
      <c r="L14">
        <v>4</v>
      </c>
      <c r="M14" s="7">
        <f t="shared" si="4"/>
        <v>7673.4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5831.784</v>
      </c>
      <c r="V14">
        <f t="shared" si="7"/>
        <v>6094.871999999999</v>
      </c>
      <c r="W14">
        <f t="shared" si="8"/>
        <v>11926.655999999999</v>
      </c>
      <c r="AF14">
        <f>AF13</f>
        <v>730.8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730.8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570.0239999999999</v>
      </c>
      <c r="V15">
        <f t="shared" si="7"/>
        <v>0</v>
      </c>
      <c r="W15">
        <f t="shared" si="8"/>
        <v>570.0239999999999</v>
      </c>
      <c r="AF15">
        <f>AF14</f>
        <v>730.8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96">
        <v>1.09</v>
      </c>
      <c r="D16" s="22">
        <f t="shared" si="0"/>
        <v>9558.864000000001</v>
      </c>
      <c r="E16" s="22">
        <f>D16</f>
        <v>9558.864000000001</v>
      </c>
      <c r="F16" s="22">
        <f t="shared" si="1"/>
        <v>9558.864000000001</v>
      </c>
      <c r="G16" s="23">
        <f t="shared" si="2"/>
        <v>1.1444302176659003</v>
      </c>
      <c r="H16" s="6">
        <f t="shared" si="3"/>
        <v>1.2211907810448</v>
      </c>
      <c r="I16" s="8">
        <f>I15</f>
        <v>730.8</v>
      </c>
      <c r="J16">
        <v>6</v>
      </c>
      <c r="K16">
        <v>2</v>
      </c>
      <c r="L16">
        <v>4</v>
      </c>
      <c r="M16" s="7">
        <f t="shared" si="4"/>
        <v>4779.432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3463.992</v>
      </c>
      <c r="V16">
        <f t="shared" si="7"/>
        <v>3595.5359999999996</v>
      </c>
      <c r="W16">
        <f t="shared" si="8"/>
        <v>7059.528</v>
      </c>
      <c r="AF16">
        <f>AF15</f>
        <v>730.8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730.8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5437.151999999999</v>
      </c>
      <c r="V17">
        <f t="shared" si="7"/>
        <v>5437.151999999999</v>
      </c>
      <c r="W17">
        <f t="shared" si="8"/>
        <v>10874.303999999998</v>
      </c>
      <c r="AF17">
        <f>AF16</f>
        <v>730.8</v>
      </c>
      <c r="AG17" s="5" t="e">
        <f>C17+#REF!</f>
        <v>#REF!</v>
      </c>
      <c r="AH17" s="44">
        <v>1.24</v>
      </c>
    </row>
    <row r="18" spans="1:34" ht="93.75">
      <c r="A18" s="21" t="s">
        <v>18</v>
      </c>
      <c r="B18" s="20" t="s">
        <v>19</v>
      </c>
      <c r="C18" s="96">
        <f>1.99+3.92</f>
        <v>5.91</v>
      </c>
      <c r="D18" s="22">
        <f t="shared" si="0"/>
        <v>51828.335999999996</v>
      </c>
      <c r="E18" s="51">
        <f>E20+E22+E24+E25+E27+E28+E30+E31+E32+E34+E36+E38+E39+E41+E42+E44+E45+E47+E48+E72+E74+E75</f>
        <v>68747.37000000001</v>
      </c>
      <c r="F18" s="22">
        <f t="shared" si="1"/>
        <v>51828.335999999996</v>
      </c>
      <c r="G18" s="23">
        <f t="shared" si="2"/>
        <v>6.2051216389041</v>
      </c>
      <c r="H18" s="6">
        <f t="shared" si="3"/>
        <v>6.6213188219951995</v>
      </c>
      <c r="I18" s="8">
        <f>I17</f>
        <v>730.8</v>
      </c>
      <c r="J18">
        <v>6</v>
      </c>
      <c r="K18">
        <v>2</v>
      </c>
      <c r="L18">
        <v>4</v>
      </c>
      <c r="M18" s="7">
        <f t="shared" si="4"/>
        <v>25914.168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18460.007999999998</v>
      </c>
      <c r="V18">
        <f t="shared" si="7"/>
        <v>20257.775999999998</v>
      </c>
      <c r="W18">
        <f t="shared" si="8"/>
        <v>38717.784</v>
      </c>
      <c r="AF18">
        <f>AF17</f>
        <v>730.8</v>
      </c>
      <c r="AG18" s="5" t="e">
        <f>C18+#REF!</f>
        <v>#REF!</v>
      </c>
      <c r="AH18" s="44">
        <v>5.18</v>
      </c>
    </row>
    <row r="19" spans="1:18" ht="18.75">
      <c r="A19" s="21"/>
      <c r="B19" s="43" t="s">
        <v>62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37.5">
      <c r="A20" s="21"/>
      <c r="B20" s="20" t="s">
        <v>170</v>
      </c>
      <c r="C20" s="22"/>
      <c r="D20" s="22"/>
      <c r="E20" s="51">
        <v>978.79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43" t="s">
        <v>90</v>
      </c>
      <c r="C21" s="22"/>
      <c r="D21" s="22"/>
      <c r="E21" s="51"/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124</v>
      </c>
      <c r="C22" s="22"/>
      <c r="D22" s="22"/>
      <c r="E22" s="51">
        <v>308.11</v>
      </c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43" t="s">
        <v>65</v>
      </c>
      <c r="C23" s="22"/>
      <c r="D23" s="22"/>
      <c r="E23" s="51"/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>
      <c r="A24" s="21"/>
      <c r="B24" s="20" t="s">
        <v>319</v>
      </c>
      <c r="C24" s="22"/>
      <c r="D24" s="22"/>
      <c r="E24" s="51">
        <v>245.41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37.5">
      <c r="A25" s="21"/>
      <c r="B25" s="20" t="s">
        <v>338</v>
      </c>
      <c r="C25" s="22"/>
      <c r="D25" s="22"/>
      <c r="E25" s="51">
        <v>269.75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66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23.25" customHeight="1">
      <c r="A27" s="21"/>
      <c r="B27" s="20" t="s">
        <v>262</v>
      </c>
      <c r="C27" s="22"/>
      <c r="D27" s="22"/>
      <c r="E27" s="51">
        <v>508.66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20.25" customHeight="1">
      <c r="A28" s="21"/>
      <c r="B28" s="20" t="s">
        <v>124</v>
      </c>
      <c r="C28" s="22"/>
      <c r="D28" s="22"/>
      <c r="E28" s="51">
        <v>308.37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>
      <c r="A29" s="21"/>
      <c r="B29" s="43" t="s">
        <v>67</v>
      </c>
      <c r="C29" s="22"/>
      <c r="D29" s="22"/>
      <c r="E29" s="51"/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18.75">
      <c r="A30" s="21"/>
      <c r="B30" s="43" t="s">
        <v>348</v>
      </c>
      <c r="C30" s="22"/>
      <c r="D30" s="22"/>
      <c r="E30" s="51">
        <v>77.24</v>
      </c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21"/>
      <c r="B31" s="43" t="s">
        <v>360</v>
      </c>
      <c r="C31" s="22"/>
      <c r="D31" s="22"/>
      <c r="E31" s="51">
        <v>721.25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37.5">
      <c r="A32" s="21"/>
      <c r="B32" s="43" t="s">
        <v>370</v>
      </c>
      <c r="C32" s="22"/>
      <c r="D32" s="22"/>
      <c r="E32" s="51">
        <v>747.48</v>
      </c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21"/>
      <c r="B33" s="43" t="s">
        <v>104</v>
      </c>
      <c r="C33" s="22"/>
      <c r="D33" s="22"/>
      <c r="E33" s="51"/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18.75">
      <c r="A34" s="21"/>
      <c r="B34" s="20" t="s">
        <v>344</v>
      </c>
      <c r="C34" s="22"/>
      <c r="D34" s="22"/>
      <c r="E34" s="51">
        <v>43.68</v>
      </c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18.75">
      <c r="A35" s="21"/>
      <c r="B35" s="43" t="s">
        <v>69</v>
      </c>
      <c r="C35" s="22"/>
      <c r="D35" s="22"/>
      <c r="E35" s="51"/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18.75">
      <c r="A36" s="21"/>
      <c r="B36" s="20" t="s">
        <v>472</v>
      </c>
      <c r="C36" s="22"/>
      <c r="D36" s="22"/>
      <c r="E36" s="51">
        <v>901.57</v>
      </c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18" ht="18.75">
      <c r="A37" s="21"/>
      <c r="B37" s="43" t="s">
        <v>81</v>
      </c>
      <c r="C37" s="22"/>
      <c r="D37" s="22"/>
      <c r="E37" s="51"/>
      <c r="F37" s="22"/>
      <c r="G37" s="23"/>
      <c r="H37" s="6"/>
      <c r="I37" s="8"/>
      <c r="M37" s="7"/>
      <c r="N37" s="7"/>
      <c r="O37" s="7"/>
      <c r="P37" s="9"/>
      <c r="Q37" s="5"/>
      <c r="R37" s="5"/>
    </row>
    <row r="38" spans="1:18" ht="37.5">
      <c r="A38" s="21"/>
      <c r="B38" s="43" t="s">
        <v>485</v>
      </c>
      <c r="C38" s="22"/>
      <c r="D38" s="22"/>
      <c r="E38" s="51">
        <v>832</v>
      </c>
      <c r="F38" s="22"/>
      <c r="G38" s="23"/>
      <c r="H38" s="6"/>
      <c r="I38" s="8"/>
      <c r="M38" s="7"/>
      <c r="N38" s="7"/>
      <c r="O38" s="7"/>
      <c r="P38" s="9"/>
      <c r="Q38" s="5"/>
      <c r="R38" s="5"/>
    </row>
    <row r="39" spans="1:18" ht="75">
      <c r="A39" s="21"/>
      <c r="B39" s="43" t="s">
        <v>505</v>
      </c>
      <c r="C39" s="22"/>
      <c r="D39" s="22"/>
      <c r="E39" s="51">
        <v>27484.76</v>
      </c>
      <c r="F39" s="22"/>
      <c r="G39" s="23"/>
      <c r="H39" s="6"/>
      <c r="I39" s="8"/>
      <c r="M39" s="7"/>
      <c r="N39" s="7"/>
      <c r="O39" s="7"/>
      <c r="P39" s="9"/>
      <c r="Q39" s="5"/>
      <c r="R39" s="5"/>
    </row>
    <row r="40" spans="1:18" ht="18.75">
      <c r="A40" s="21"/>
      <c r="B40" s="43" t="s">
        <v>82</v>
      </c>
      <c r="C40" s="22"/>
      <c r="D40" s="22"/>
      <c r="E40" s="51"/>
      <c r="F40" s="22"/>
      <c r="G40" s="23"/>
      <c r="H40" s="6"/>
      <c r="I40" s="8"/>
      <c r="M40" s="7"/>
      <c r="N40" s="7"/>
      <c r="O40" s="7"/>
      <c r="P40" s="9"/>
      <c r="Q40" s="5"/>
      <c r="R40" s="5"/>
    </row>
    <row r="41" spans="1:18" ht="56.25">
      <c r="A41" s="21"/>
      <c r="B41" s="20" t="s">
        <v>528</v>
      </c>
      <c r="C41" s="22"/>
      <c r="D41" s="22"/>
      <c r="E41" s="51">
        <v>1786.4</v>
      </c>
      <c r="F41" s="22"/>
      <c r="G41" s="23"/>
      <c r="H41" s="6"/>
      <c r="I41" s="8"/>
      <c r="M41" s="7"/>
      <c r="N41" s="7"/>
      <c r="O41" s="7"/>
      <c r="P41" s="9"/>
      <c r="Q41" s="5"/>
      <c r="R41" s="5"/>
    </row>
    <row r="42" spans="1:18" ht="37.5">
      <c r="A42" s="21"/>
      <c r="B42" s="20" t="s">
        <v>559</v>
      </c>
      <c r="C42" s="22"/>
      <c r="D42" s="22"/>
      <c r="E42" s="51">
        <v>15509.77</v>
      </c>
      <c r="F42" s="22"/>
      <c r="G42" s="23"/>
      <c r="H42" s="6"/>
      <c r="I42" s="8"/>
      <c r="M42" s="7"/>
      <c r="N42" s="7"/>
      <c r="O42" s="7"/>
      <c r="P42" s="9"/>
      <c r="Q42" s="5"/>
      <c r="R42" s="5"/>
    </row>
    <row r="43" spans="1:18" ht="18.75">
      <c r="A43" s="21"/>
      <c r="B43" s="43" t="s">
        <v>83</v>
      </c>
      <c r="C43" s="22"/>
      <c r="D43" s="22"/>
      <c r="E43" s="51"/>
      <c r="F43" s="22"/>
      <c r="G43" s="23"/>
      <c r="H43" s="6"/>
      <c r="I43" s="8"/>
      <c r="M43" s="7"/>
      <c r="N43" s="7"/>
      <c r="O43" s="7"/>
      <c r="P43" s="9"/>
      <c r="Q43" s="5"/>
      <c r="R43" s="5"/>
    </row>
    <row r="44" spans="1:18" ht="25.5" customHeight="1">
      <c r="A44" s="21"/>
      <c r="B44" s="20" t="s">
        <v>600</v>
      </c>
      <c r="C44" s="22"/>
      <c r="D44" s="22"/>
      <c r="E44" s="51">
        <v>9842.14</v>
      </c>
      <c r="F44" s="22"/>
      <c r="G44" s="23"/>
      <c r="H44" s="6"/>
      <c r="I44" s="8"/>
      <c r="M44" s="7"/>
      <c r="N44" s="7"/>
      <c r="O44" s="7"/>
      <c r="P44" s="9"/>
      <c r="Q44" s="5"/>
      <c r="R44" s="5"/>
    </row>
    <row r="45" spans="1:18" ht="42.75" customHeight="1">
      <c r="A45" s="21"/>
      <c r="B45" s="20" t="s">
        <v>574</v>
      </c>
      <c r="C45" s="22"/>
      <c r="D45" s="22"/>
      <c r="E45" s="51">
        <v>2616.31</v>
      </c>
      <c r="F45" s="22"/>
      <c r="G45" s="23"/>
      <c r="H45" s="6"/>
      <c r="I45" s="8"/>
      <c r="M45" s="7"/>
      <c r="N45" s="7"/>
      <c r="O45" s="7"/>
      <c r="P45" s="9"/>
      <c r="Q45" s="5"/>
      <c r="R45" s="5"/>
    </row>
    <row r="46" spans="1:18" ht="18.75">
      <c r="A46" s="21"/>
      <c r="B46" s="43" t="s">
        <v>84</v>
      </c>
      <c r="C46" s="22"/>
      <c r="D46" s="22"/>
      <c r="E46" s="51"/>
      <c r="F46" s="22"/>
      <c r="G46" s="23"/>
      <c r="H46" s="6"/>
      <c r="I46" s="8"/>
      <c r="M46" s="7"/>
      <c r="N46" s="7"/>
      <c r="O46" s="7"/>
      <c r="P46" s="9"/>
      <c r="Q46" s="5"/>
      <c r="R46" s="5"/>
    </row>
    <row r="47" spans="1:18" ht="18.75">
      <c r="A47" s="21"/>
      <c r="B47" s="20" t="s">
        <v>667</v>
      </c>
      <c r="C47" s="22"/>
      <c r="D47" s="22"/>
      <c r="E47" s="51">
        <v>124.58</v>
      </c>
      <c r="F47" s="22"/>
      <c r="G47" s="23"/>
      <c r="H47" s="6"/>
      <c r="I47" s="8"/>
      <c r="M47" s="7"/>
      <c r="N47" s="7"/>
      <c r="O47" s="7"/>
      <c r="P47" s="9"/>
      <c r="Q47" s="5"/>
      <c r="R47" s="5"/>
    </row>
    <row r="48" spans="1:18" ht="56.25">
      <c r="A48" s="21"/>
      <c r="B48" s="20" t="s">
        <v>617</v>
      </c>
      <c r="C48" s="22"/>
      <c r="D48" s="22"/>
      <c r="E48" s="51">
        <v>4106.45</v>
      </c>
      <c r="F48" s="22"/>
      <c r="G48" s="23"/>
      <c r="H48" s="6"/>
      <c r="I48" s="8"/>
      <c r="M48" s="7"/>
      <c r="N48" s="7"/>
      <c r="O48" s="7"/>
      <c r="P48" s="9"/>
      <c r="Q48" s="5"/>
      <c r="R48" s="5"/>
    </row>
    <row r="49" spans="1:18" ht="18.75" hidden="1">
      <c r="A49" s="21"/>
      <c r="B49" s="20"/>
      <c r="C49" s="22"/>
      <c r="D49" s="22"/>
      <c r="E49" s="22"/>
      <c r="F49" s="22"/>
      <c r="G49" s="23"/>
      <c r="H49" s="6"/>
      <c r="I49" s="8"/>
      <c r="M49" s="7"/>
      <c r="N49" s="7"/>
      <c r="O49" s="7"/>
      <c r="P49" s="9"/>
      <c r="Q49" s="5"/>
      <c r="R49" s="5"/>
    </row>
    <row r="50" spans="1:23" ht="17.25" customHeight="1" hidden="1">
      <c r="A50" s="19"/>
      <c r="B50" s="29"/>
      <c r="C50" s="30"/>
      <c r="D50" s="30"/>
      <c r="E50" s="30"/>
      <c r="F50" s="30"/>
      <c r="G50" s="23"/>
      <c r="H50" s="6"/>
      <c r="I50" s="8"/>
      <c r="J50">
        <v>6</v>
      </c>
      <c r="K50">
        <v>2</v>
      </c>
      <c r="L50">
        <v>4</v>
      </c>
      <c r="M50" s="7">
        <f>C50*I50*J50</f>
        <v>0</v>
      </c>
      <c r="N50" s="7" t="e">
        <f>I50*#REF!*K50</f>
        <v>#REF!</v>
      </c>
      <c r="O50" s="7" t="e">
        <f>#REF!*I50*L50</f>
        <v>#REF!</v>
      </c>
      <c r="P50" s="10"/>
      <c r="Q50" s="5"/>
      <c r="U50">
        <f>I50*Q50*T50</f>
        <v>0</v>
      </c>
      <c r="V50">
        <f>T50*R50*I50</f>
        <v>0</v>
      </c>
      <c r="W50">
        <f>SUM(U50:V50)</f>
        <v>0</v>
      </c>
    </row>
    <row r="51" spans="1:23" ht="18.75" hidden="1">
      <c r="A51" s="21"/>
      <c r="B51" s="29"/>
      <c r="C51" s="30"/>
      <c r="D51" s="30"/>
      <c r="E51" s="30"/>
      <c r="F51" s="30"/>
      <c r="G51" s="23"/>
      <c r="H51" s="6"/>
      <c r="I51" s="8"/>
      <c r="J51">
        <v>6</v>
      </c>
      <c r="K51">
        <v>2</v>
      </c>
      <c r="L51">
        <v>4</v>
      </c>
      <c r="M51" s="7">
        <f>C51*I51*J51</f>
        <v>0</v>
      </c>
      <c r="N51" s="7" t="e">
        <f>I51*#REF!*K51</f>
        <v>#REF!</v>
      </c>
      <c r="O51" s="7" t="e">
        <f>#REF!*I51*L51</f>
        <v>#REF!</v>
      </c>
      <c r="P51" s="10"/>
      <c r="Q51" s="5"/>
      <c r="U51">
        <f>I51*Q51*T51</f>
        <v>0</v>
      </c>
      <c r="V51">
        <f>T51*R51*I51</f>
        <v>0</v>
      </c>
      <c r="W51">
        <f>SUM(U51:V51)</f>
        <v>0</v>
      </c>
    </row>
    <row r="52" spans="1:23" ht="18.75" hidden="1">
      <c r="A52" s="21"/>
      <c r="B52" s="31"/>
      <c r="C52" s="30"/>
      <c r="D52" s="30"/>
      <c r="E52" s="30"/>
      <c r="F52" s="30"/>
      <c r="G52" s="23"/>
      <c r="H52" s="6"/>
      <c r="I52" s="8"/>
      <c r="J52">
        <v>6</v>
      </c>
      <c r="K52">
        <v>2</v>
      </c>
      <c r="L52">
        <v>4</v>
      </c>
      <c r="M52" s="7">
        <f>C52*I52*J52</f>
        <v>0</v>
      </c>
      <c r="N52" s="7" t="e">
        <f>I52*#REF!*K52</f>
        <v>#REF!</v>
      </c>
      <c r="O52" s="7" t="e">
        <f>#REF!*I52*L52</f>
        <v>#REF!</v>
      </c>
      <c r="P52" s="10"/>
      <c r="Q52" s="5"/>
      <c r="U52">
        <f>I52*Q52*T52</f>
        <v>0</v>
      </c>
      <c r="V52">
        <f>T52*R52*I52</f>
        <v>0</v>
      </c>
      <c r="W52">
        <f>SUM(U52:V52)</f>
        <v>0</v>
      </c>
    </row>
    <row r="53" spans="1:17" ht="18.75" hidden="1">
      <c r="A53" s="21"/>
      <c r="B53" s="31"/>
      <c r="C53" s="30"/>
      <c r="D53" s="30"/>
      <c r="E53" s="30"/>
      <c r="F53" s="30"/>
      <c r="G53" s="23"/>
      <c r="H53" s="6"/>
      <c r="I53" s="8"/>
      <c r="M53" s="7"/>
      <c r="N53" s="7"/>
      <c r="O53" s="7"/>
      <c r="P53" s="10"/>
      <c r="Q53" s="5"/>
    </row>
    <row r="54" spans="1:17" ht="18.75" hidden="1">
      <c r="A54" s="21"/>
      <c r="B54" s="31"/>
      <c r="C54" s="30"/>
      <c r="D54" s="30"/>
      <c r="E54" s="30"/>
      <c r="F54" s="30"/>
      <c r="G54" s="23"/>
      <c r="H54" s="6"/>
      <c r="I54" s="8"/>
      <c r="M54" s="7"/>
      <c r="N54" s="7"/>
      <c r="O54" s="7"/>
      <c r="P54" s="10"/>
      <c r="Q54" s="5"/>
    </row>
    <row r="55" spans="1:17" ht="18.75" hidden="1">
      <c r="A55" s="21"/>
      <c r="B55" s="31"/>
      <c r="C55" s="30"/>
      <c r="D55" s="30"/>
      <c r="E55" s="30"/>
      <c r="F55" s="30"/>
      <c r="G55" s="23"/>
      <c r="H55" s="6"/>
      <c r="I55" s="8"/>
      <c r="M55" s="7"/>
      <c r="N55" s="7"/>
      <c r="O55" s="7"/>
      <c r="P55" s="10"/>
      <c r="Q55" s="5"/>
    </row>
    <row r="56" spans="1:17" ht="18.75" customHeight="1" hidden="1">
      <c r="A56" s="21"/>
      <c r="B56" s="31"/>
      <c r="C56" s="30"/>
      <c r="D56" s="30"/>
      <c r="E56" s="30"/>
      <c r="F56" s="30"/>
      <c r="G56" s="23"/>
      <c r="H56" s="6"/>
      <c r="I56" s="8"/>
      <c r="M56" s="7"/>
      <c r="N56" s="7"/>
      <c r="O56" s="7"/>
      <c r="P56" s="10"/>
      <c r="Q56" s="5"/>
    </row>
    <row r="57" spans="1:17" ht="18.75" hidden="1">
      <c r="A57" s="21"/>
      <c r="B57" s="31"/>
      <c r="C57" s="30"/>
      <c r="D57" s="30"/>
      <c r="E57" s="30"/>
      <c r="F57" s="30"/>
      <c r="G57" s="23"/>
      <c r="H57" s="6"/>
      <c r="I57" s="8"/>
      <c r="M57" s="7"/>
      <c r="N57" s="7"/>
      <c r="O57" s="7"/>
      <c r="P57" s="10"/>
      <c r="Q57" s="5"/>
    </row>
    <row r="58" spans="1:17" ht="18.75" hidden="1">
      <c r="A58" s="21"/>
      <c r="B58" s="31"/>
      <c r="C58" s="30"/>
      <c r="D58" s="30"/>
      <c r="E58" s="30"/>
      <c r="F58" s="30"/>
      <c r="G58" s="23"/>
      <c r="H58" s="6"/>
      <c r="I58" s="8"/>
      <c r="M58" s="7"/>
      <c r="N58" s="7"/>
      <c r="O58" s="7"/>
      <c r="P58" s="10"/>
      <c r="Q58" s="5"/>
    </row>
    <row r="59" spans="1:17" ht="18.75" hidden="1">
      <c r="A59" s="21"/>
      <c r="B59" s="31"/>
      <c r="C59" s="30"/>
      <c r="D59" s="30"/>
      <c r="E59" s="30"/>
      <c r="F59" s="30"/>
      <c r="G59" s="23"/>
      <c r="H59" s="6"/>
      <c r="I59" s="8"/>
      <c r="M59" s="7"/>
      <c r="N59" s="7"/>
      <c r="O59" s="7"/>
      <c r="P59" s="10"/>
      <c r="Q59" s="5"/>
    </row>
    <row r="60" spans="1:17" ht="18.75" hidden="1">
      <c r="A60" s="21"/>
      <c r="B60" s="31"/>
      <c r="C60" s="30"/>
      <c r="D60" s="30"/>
      <c r="E60" s="30"/>
      <c r="F60" s="30"/>
      <c r="G60" s="23"/>
      <c r="H60" s="6"/>
      <c r="I60" s="8"/>
      <c r="M60" s="7"/>
      <c r="N60" s="7"/>
      <c r="O60" s="7"/>
      <c r="P60" s="10"/>
      <c r="Q60" s="5"/>
    </row>
    <row r="61" spans="1:17" ht="18.75" hidden="1">
      <c r="A61" s="21"/>
      <c r="B61" s="31"/>
      <c r="C61" s="30"/>
      <c r="D61" s="30"/>
      <c r="E61" s="30"/>
      <c r="F61" s="30"/>
      <c r="G61" s="23"/>
      <c r="H61" s="6"/>
      <c r="I61" s="8"/>
      <c r="M61" s="7"/>
      <c r="N61" s="7"/>
      <c r="O61" s="7"/>
      <c r="P61" s="10"/>
      <c r="Q61" s="5"/>
    </row>
    <row r="62" spans="1:17" ht="18.75" hidden="1">
      <c r="A62" s="21"/>
      <c r="B62" s="31"/>
      <c r="C62" s="30"/>
      <c r="D62" s="30"/>
      <c r="E62" s="30"/>
      <c r="F62" s="30"/>
      <c r="G62" s="23"/>
      <c r="H62" s="6"/>
      <c r="I62" s="8"/>
      <c r="M62" s="7"/>
      <c r="N62" s="7"/>
      <c r="O62" s="7"/>
      <c r="P62" s="10"/>
      <c r="Q62" s="5"/>
    </row>
    <row r="63" spans="1:17" ht="18.75" hidden="1">
      <c r="A63" s="21"/>
      <c r="B63" s="31"/>
      <c r="C63" s="30"/>
      <c r="D63" s="30"/>
      <c r="E63" s="30"/>
      <c r="F63" s="30"/>
      <c r="G63" s="23"/>
      <c r="H63" s="6"/>
      <c r="I63" s="8"/>
      <c r="M63" s="7"/>
      <c r="N63" s="7"/>
      <c r="O63" s="7"/>
      <c r="P63" s="10"/>
      <c r="Q63" s="5"/>
    </row>
    <row r="64" spans="1:17" ht="18.75" hidden="1">
      <c r="A64" s="21"/>
      <c r="B64" s="31"/>
      <c r="C64" s="30"/>
      <c r="D64" s="30"/>
      <c r="E64" s="30"/>
      <c r="F64" s="30"/>
      <c r="G64" s="23"/>
      <c r="H64" s="6"/>
      <c r="I64" s="8"/>
      <c r="M64" s="7"/>
      <c r="N64" s="7"/>
      <c r="O64" s="7"/>
      <c r="P64" s="10"/>
      <c r="Q64" s="5"/>
    </row>
    <row r="65" spans="1:17" ht="18.75" hidden="1">
      <c r="A65" s="21"/>
      <c r="B65" s="31"/>
      <c r="C65" s="30"/>
      <c r="D65" s="30"/>
      <c r="E65" s="30"/>
      <c r="F65" s="30"/>
      <c r="G65" s="23"/>
      <c r="H65" s="6"/>
      <c r="I65" s="8"/>
      <c r="M65" s="7"/>
      <c r="N65" s="7"/>
      <c r="O65" s="7"/>
      <c r="P65" s="10"/>
      <c r="Q65" s="5"/>
    </row>
    <row r="66" spans="1:17" ht="18.75" hidden="1">
      <c r="A66" s="21"/>
      <c r="B66" s="31"/>
      <c r="C66" s="30"/>
      <c r="D66" s="30"/>
      <c r="E66" s="30"/>
      <c r="F66" s="30"/>
      <c r="G66" s="23"/>
      <c r="H66" s="6"/>
      <c r="I66" s="8"/>
      <c r="M66" s="7"/>
      <c r="N66" s="7"/>
      <c r="O66" s="7"/>
      <c r="P66" s="10"/>
      <c r="Q66" s="5"/>
    </row>
    <row r="67" spans="1:17" ht="18.75" hidden="1">
      <c r="A67" s="21"/>
      <c r="B67" s="31"/>
      <c r="C67" s="30"/>
      <c r="D67" s="30"/>
      <c r="E67" s="30"/>
      <c r="F67" s="30"/>
      <c r="G67" s="23"/>
      <c r="H67" s="6"/>
      <c r="I67" s="8"/>
      <c r="M67" s="7"/>
      <c r="N67" s="7"/>
      <c r="O67" s="7"/>
      <c r="P67" s="10"/>
      <c r="Q67" s="5"/>
    </row>
    <row r="68" spans="1:17" ht="18.75" hidden="1">
      <c r="A68" s="21"/>
      <c r="B68" s="31"/>
      <c r="C68" s="30"/>
      <c r="D68" s="30"/>
      <c r="E68" s="30"/>
      <c r="F68" s="30"/>
      <c r="G68" s="23"/>
      <c r="H68" s="6"/>
      <c r="I68" s="8"/>
      <c r="M68" s="7"/>
      <c r="N68" s="7"/>
      <c r="O68" s="7"/>
      <c r="P68" s="10"/>
      <c r="Q68" s="5"/>
    </row>
    <row r="69" spans="1:17" ht="18.75" hidden="1">
      <c r="A69" s="21"/>
      <c r="B69" s="31"/>
      <c r="C69" s="30"/>
      <c r="D69" s="30"/>
      <c r="E69" s="30"/>
      <c r="F69" s="30"/>
      <c r="G69" s="23"/>
      <c r="H69" s="6"/>
      <c r="I69" s="8"/>
      <c r="M69" s="7"/>
      <c r="N69" s="7"/>
      <c r="O69" s="7"/>
      <c r="P69" s="10"/>
      <c r="Q69" s="5"/>
    </row>
    <row r="70" spans="1:17" ht="18.75" hidden="1">
      <c r="A70" s="21"/>
      <c r="B70" s="31"/>
      <c r="C70" s="30"/>
      <c r="D70" s="30"/>
      <c r="E70" s="30"/>
      <c r="F70" s="30"/>
      <c r="G70" s="23"/>
      <c r="H70" s="6"/>
      <c r="I70" s="8"/>
      <c r="M70" s="7"/>
      <c r="N70" s="7"/>
      <c r="O70" s="7"/>
      <c r="P70" s="10"/>
      <c r="Q70" s="5"/>
    </row>
    <row r="71" spans="1:17" ht="18.75" customHeight="1" hidden="1">
      <c r="A71" s="21"/>
      <c r="B71" s="31"/>
      <c r="C71" s="30"/>
      <c r="D71" s="30"/>
      <c r="E71" s="30"/>
      <c r="F71" s="30"/>
      <c r="G71" s="23"/>
      <c r="H71" s="6"/>
      <c r="I71" s="8"/>
      <c r="M71" s="7"/>
      <c r="N71" s="7"/>
      <c r="O71" s="7"/>
      <c r="P71" s="10"/>
      <c r="Q71" s="5"/>
    </row>
    <row r="72" spans="1:17" ht="36" customHeight="1">
      <c r="A72" s="21"/>
      <c r="B72" s="31" t="s">
        <v>641</v>
      </c>
      <c r="C72" s="30"/>
      <c r="D72" s="30"/>
      <c r="E72" s="30">
        <v>969.63</v>
      </c>
      <c r="F72" s="30"/>
      <c r="G72" s="23"/>
      <c r="H72" s="6"/>
      <c r="I72" s="8"/>
      <c r="M72" s="7"/>
      <c r="N72" s="7"/>
      <c r="O72" s="7"/>
      <c r="P72" s="10"/>
      <c r="Q72" s="5"/>
    </row>
    <row r="73" spans="1:17" ht="18.75" customHeight="1">
      <c r="A73" s="21"/>
      <c r="B73" s="45" t="s">
        <v>85</v>
      </c>
      <c r="C73" s="30"/>
      <c r="D73" s="30"/>
      <c r="E73" s="30"/>
      <c r="F73" s="30"/>
      <c r="G73" s="23"/>
      <c r="H73" s="6"/>
      <c r="I73" s="8"/>
      <c r="M73" s="7"/>
      <c r="N73" s="7"/>
      <c r="O73" s="7"/>
      <c r="P73" s="10"/>
      <c r="Q73" s="5"/>
    </row>
    <row r="74" spans="1:17" ht="18.75" customHeight="1">
      <c r="A74" s="21"/>
      <c r="B74" s="31" t="s">
        <v>681</v>
      </c>
      <c r="C74" s="30"/>
      <c r="D74" s="30"/>
      <c r="E74" s="65">
        <v>115.86</v>
      </c>
      <c r="F74" s="30"/>
      <c r="G74" s="23"/>
      <c r="H74" s="6"/>
      <c r="I74" s="8"/>
      <c r="M74" s="7"/>
      <c r="N74" s="7"/>
      <c r="O74" s="7"/>
      <c r="P74" s="10"/>
      <c r="Q74" s="5"/>
    </row>
    <row r="75" spans="1:17" ht="21.75" customHeight="1">
      <c r="A75" s="21"/>
      <c r="B75" s="31" t="s">
        <v>707</v>
      </c>
      <c r="C75" s="30"/>
      <c r="D75" s="30"/>
      <c r="E75" s="65">
        <v>249.16</v>
      </c>
      <c r="F75" s="30"/>
      <c r="G75" s="23"/>
      <c r="H75" s="6"/>
      <c r="I75" s="8"/>
      <c r="M75" s="7"/>
      <c r="N75" s="7"/>
      <c r="O75" s="7"/>
      <c r="P75" s="10"/>
      <c r="Q75" s="5"/>
    </row>
    <row r="76" spans="1:23" ht="18.75">
      <c r="A76" s="18"/>
      <c r="B76" s="20" t="s">
        <v>11</v>
      </c>
      <c r="C76" s="19">
        <f>SUM(C13:C52)</f>
        <v>10.129999999999999</v>
      </c>
      <c r="D76" s="22">
        <f>SUM(D13:D57)</f>
        <v>88836.048</v>
      </c>
      <c r="E76" s="22">
        <f>E13+E14+E15+E16+E17+E18</f>
        <v>105755.08200000001</v>
      </c>
      <c r="F76" s="22">
        <f>F13+F14+F15+F16+F17+F18</f>
        <v>88836.048</v>
      </c>
      <c r="G76" s="23">
        <f>1.04993597951*C76</f>
        <v>10.635851472436299</v>
      </c>
      <c r="H76" s="6">
        <f>1.12035851472*C76</f>
        <v>11.349231754113598</v>
      </c>
      <c r="I76" s="8">
        <f>I18</f>
        <v>730.8</v>
      </c>
      <c r="M76" s="7"/>
      <c r="P76" s="10"/>
      <c r="Q76" s="5">
        <f>SUM(Q13:Q52)</f>
        <v>8.75</v>
      </c>
      <c r="R76" s="5">
        <f>SUM(R13:R52)</f>
        <v>9.16</v>
      </c>
      <c r="S76" s="5"/>
      <c r="T76" s="5"/>
      <c r="U76" s="5">
        <f>SUM(U13:U52)</f>
        <v>38367</v>
      </c>
      <c r="V76" s="5">
        <f>SUM(V13:V52)</f>
        <v>40164.768</v>
      </c>
      <c r="W76" s="5">
        <f>SUM(W13:W52)</f>
        <v>78531.768</v>
      </c>
    </row>
    <row r="77" spans="1:23" ht="37.5" hidden="1">
      <c r="A77" s="18"/>
      <c r="B77" s="20" t="s">
        <v>134</v>
      </c>
      <c r="C77" s="43"/>
      <c r="D77" s="96">
        <v>-949.81</v>
      </c>
      <c r="E77" s="97">
        <f>D77</f>
        <v>-949.81</v>
      </c>
      <c r="F77" s="44"/>
      <c r="G77" s="109"/>
      <c r="H77" s="73"/>
      <c r="I77" s="8"/>
      <c r="M77" s="7"/>
      <c r="P77" s="10"/>
      <c r="Q77" s="5"/>
      <c r="R77" s="5"/>
      <c r="S77" s="5"/>
      <c r="T77" s="5"/>
      <c r="U77" s="5"/>
      <c r="V77" s="5"/>
      <c r="W77" s="5"/>
    </row>
    <row r="78" spans="1:23" ht="56.25" hidden="1">
      <c r="A78" s="18"/>
      <c r="B78" s="20" t="s">
        <v>135</v>
      </c>
      <c r="C78" s="43"/>
      <c r="D78" s="44">
        <f>D76+D77</f>
        <v>87886.238</v>
      </c>
      <c r="E78" s="44">
        <f>E76+E77</f>
        <v>104805.27200000001</v>
      </c>
      <c r="F78" s="44">
        <f>F76+F77</f>
        <v>88836.048</v>
      </c>
      <c r="G78" s="109"/>
      <c r="H78" s="73"/>
      <c r="I78" s="8"/>
      <c r="M78" s="7"/>
      <c r="P78" s="10"/>
      <c r="Q78" s="5"/>
      <c r="R78" s="5"/>
      <c r="S78" s="5"/>
      <c r="T78" s="5"/>
      <c r="U78" s="5"/>
      <c r="V78" s="5"/>
      <c r="W78" s="5"/>
    </row>
    <row r="79" spans="1:35" ht="19.5" customHeight="1" hidden="1">
      <c r="A79" s="18">
        <v>5</v>
      </c>
      <c r="B79" s="25" t="s">
        <v>22</v>
      </c>
      <c r="C79" s="50">
        <v>1.85</v>
      </c>
      <c r="D79" s="51">
        <f>AF79*AG79*6</f>
        <v>15039.863999999998</v>
      </c>
      <c r="E79" s="51">
        <f>D79</f>
        <v>15039.863999999998</v>
      </c>
      <c r="F79" s="51">
        <f>AH79*12*AF79</f>
        <v>16574.543999999998</v>
      </c>
      <c r="G79" s="49" t="e">
        <f>#REF!</f>
        <v>#REF!</v>
      </c>
      <c r="H79" s="5" t="e">
        <f>C79+#REF!</f>
        <v>#REF!</v>
      </c>
      <c r="I79" s="44">
        <v>3.43</v>
      </c>
      <c r="J79">
        <v>10</v>
      </c>
      <c r="K79">
        <v>2</v>
      </c>
      <c r="M79" s="7">
        <f>C79*I79*J79</f>
        <v>63.455000000000005</v>
      </c>
      <c r="N79" s="7" t="e">
        <f>#REF!*I79*K79</f>
        <v>#REF!</v>
      </c>
      <c r="O79" s="7" t="e">
        <f>SUM(M79:N79)</f>
        <v>#REF!</v>
      </c>
      <c r="P79" s="9"/>
      <c r="Q79" s="5">
        <v>1.47</v>
      </c>
      <c r="R79">
        <v>1.58</v>
      </c>
      <c r="S79">
        <v>6</v>
      </c>
      <c r="T79">
        <v>6</v>
      </c>
      <c r="U79">
        <f>Q79*I79*S79</f>
        <v>30.2526</v>
      </c>
      <c r="V79">
        <f>R79*T79*I79</f>
        <v>32.516400000000004</v>
      </c>
      <c r="W79">
        <f>SUM(U79:V79)</f>
        <v>62.769000000000005</v>
      </c>
      <c r="AB79" t="e">
        <f>#REF!</f>
        <v>#REF!</v>
      </c>
      <c r="AC79" s="49" t="e">
        <f>#REF!</f>
        <v>#REF!</v>
      </c>
      <c r="AD79" s="49">
        <v>3.05</v>
      </c>
      <c r="AE79" t="e">
        <f>#REF!</f>
        <v>#REF!</v>
      </c>
      <c r="AF79">
        <f>AF18</f>
        <v>730.8</v>
      </c>
      <c r="AG79">
        <v>3.43</v>
      </c>
      <c r="AH79">
        <v>1.89</v>
      </c>
      <c r="AI79">
        <v>3.43</v>
      </c>
    </row>
    <row r="80" spans="1:16" ht="18.75">
      <c r="A80" s="16"/>
      <c r="B80" s="26"/>
      <c r="C80" s="16"/>
      <c r="D80" s="16"/>
      <c r="E80" s="16"/>
      <c r="F80" s="16"/>
      <c r="G80" s="16"/>
      <c r="P80" s="10"/>
    </row>
    <row r="81" spans="1:16" ht="18.75">
      <c r="A81" s="153" t="s">
        <v>137</v>
      </c>
      <c r="B81" s="153"/>
      <c r="C81" s="140">
        <v>23248.99</v>
      </c>
      <c r="D81" s="74" t="s">
        <v>13</v>
      </c>
      <c r="E81" s="75"/>
      <c r="F81" s="75"/>
      <c r="G81" s="16"/>
      <c r="P81" s="10"/>
    </row>
    <row r="82" spans="1:16" ht="18.75">
      <c r="A82" s="153" t="s">
        <v>715</v>
      </c>
      <c r="B82" s="153"/>
      <c r="C82" s="140">
        <v>28809.04</v>
      </c>
      <c r="D82" s="74" t="s">
        <v>13</v>
      </c>
      <c r="E82" s="75"/>
      <c r="F82" s="75"/>
      <c r="G82" s="16"/>
      <c r="P82" s="10"/>
    </row>
    <row r="83" spans="1:7" ht="18.75">
      <c r="A83" s="148" t="s">
        <v>12</v>
      </c>
      <c r="B83" s="148"/>
      <c r="C83" s="148"/>
      <c r="D83" s="148"/>
      <c r="E83" s="148"/>
      <c r="F83" s="148"/>
      <c r="G83" s="16"/>
    </row>
    <row r="84" spans="1:7" ht="18.75" customHeight="1" hidden="1">
      <c r="A84" s="149" t="s">
        <v>26</v>
      </c>
      <c r="B84" s="149"/>
      <c r="C84" s="11" t="e">
        <f>C81-#REF!</f>
        <v>#REF!</v>
      </c>
      <c r="D84" s="16"/>
      <c r="E84" s="16"/>
      <c r="F84" s="16"/>
      <c r="G84" s="16"/>
    </row>
    <row r="85" spans="1:7" ht="18.75" customHeight="1" hidden="1">
      <c r="A85" s="149" t="s">
        <v>28</v>
      </c>
      <c r="B85" s="149"/>
      <c r="C85" s="48">
        <f>D76-E76</f>
        <v>-16919.034000000014</v>
      </c>
      <c r="G85" s="3"/>
    </row>
    <row r="86" spans="1:7" ht="18.75">
      <c r="A86" s="4"/>
      <c r="B86" s="3"/>
      <c r="C86" s="3"/>
      <c r="D86" s="3"/>
      <c r="E86" s="3"/>
      <c r="F86" s="3"/>
      <c r="G86" s="3"/>
    </row>
    <row r="87" spans="2:7" ht="12.75">
      <c r="B87" s="1"/>
      <c r="C87" s="1"/>
      <c r="D87" s="1"/>
      <c r="E87" s="1"/>
      <c r="F87" s="1"/>
      <c r="G87" s="1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A85:B85"/>
    <mergeCell ref="I9:P12"/>
    <mergeCell ref="A84:B84"/>
    <mergeCell ref="Q9:W12"/>
    <mergeCell ref="A83:F83"/>
    <mergeCell ref="A81:B81"/>
    <mergeCell ref="A82:B82"/>
    <mergeCell ref="C9:C11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K47"/>
  <sheetViews>
    <sheetView view="pageBreakPreview" zoomScale="75" zoomScaleSheetLayoutView="75" zoomScalePageLayoutView="0" workbookViewId="0" topLeftCell="A13">
      <selection activeCell="AK29" sqref="AK29"/>
    </sheetView>
  </sheetViews>
  <sheetFormatPr defaultColWidth="9.00390625" defaultRowHeight="12.75"/>
  <cols>
    <col min="1" max="1" width="8.25390625" style="0" bestFit="1" customWidth="1"/>
    <col min="2" max="2" width="37.25390625" style="0" customWidth="1"/>
    <col min="3" max="3" width="14.3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4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54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64" t="s">
        <v>713</v>
      </c>
      <c r="B7" s="164"/>
      <c r="C7" s="11">
        <v>475.7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93.7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7" ht="18.75">
      <c r="A13" s="21" t="s">
        <v>4</v>
      </c>
      <c r="B13" s="20" t="s">
        <v>5</v>
      </c>
      <c r="C13" s="96">
        <v>1.38</v>
      </c>
      <c r="D13" s="22">
        <f aca="true" t="shared" si="0" ref="D13:D18">12*C13*I13</f>
        <v>7877.592</v>
      </c>
      <c r="E13" s="22">
        <f>D13</f>
        <v>7877.592</v>
      </c>
      <c r="F13" s="22">
        <f aca="true" t="shared" si="1" ref="F13:F18">D13</f>
        <v>7877.592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475.7</v>
      </c>
      <c r="J13">
        <v>6</v>
      </c>
      <c r="K13">
        <v>2</v>
      </c>
      <c r="L13">
        <v>4</v>
      </c>
      <c r="M13" s="7">
        <f aca="true" t="shared" si="4" ref="M13:M18">C13*I13*J13</f>
        <v>3938.7959999999994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2996.91</v>
      </c>
      <c r="V13">
        <f aca="true" t="shared" si="7" ref="V13:V18">T13*R13*I13</f>
        <v>3111.0780000000004</v>
      </c>
      <c r="W13">
        <f aca="true" t="shared" si="8" ref="W13:W18">SUM(U13:V13)</f>
        <v>6107.988</v>
      </c>
      <c r="AI13" s="49">
        <f>C7</f>
        <v>475.7</v>
      </c>
      <c r="AJ13" s="5" t="e">
        <f>C13+#REF!</f>
        <v>#REF!</v>
      </c>
      <c r="AK13" s="44">
        <v>1.14</v>
      </c>
    </row>
    <row r="14" spans="1:37" ht="37.5">
      <c r="A14" s="21" t="s">
        <v>6</v>
      </c>
      <c r="B14" s="20" t="s">
        <v>7</v>
      </c>
      <c r="C14" s="96">
        <v>1.75</v>
      </c>
      <c r="D14" s="22">
        <f t="shared" si="0"/>
        <v>9989.699999999999</v>
      </c>
      <c r="E14" s="22">
        <f>D14</f>
        <v>9989.699999999999</v>
      </c>
      <c r="F14" s="22">
        <f t="shared" si="1"/>
        <v>9989.699999999999</v>
      </c>
      <c r="G14" s="23">
        <f t="shared" si="2"/>
        <v>1.8373879641425002</v>
      </c>
      <c r="H14" s="6">
        <f t="shared" si="3"/>
        <v>1.96062740076</v>
      </c>
      <c r="I14" s="8">
        <f>I13</f>
        <v>475.7</v>
      </c>
      <c r="J14">
        <v>6</v>
      </c>
      <c r="K14">
        <v>2</v>
      </c>
      <c r="L14">
        <v>4</v>
      </c>
      <c r="M14" s="7">
        <f t="shared" si="4"/>
        <v>4994.85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3796.0860000000002</v>
      </c>
      <c r="V14">
        <f t="shared" si="7"/>
        <v>3967.3379999999997</v>
      </c>
      <c r="W14">
        <f t="shared" si="8"/>
        <v>7763.424</v>
      </c>
      <c r="AI14">
        <f>AI13</f>
        <v>475.7</v>
      </c>
      <c r="AJ14" s="5" t="e">
        <f>C14+#REF!</f>
        <v>#REF!</v>
      </c>
      <c r="AK14" s="44">
        <v>1.46</v>
      </c>
    </row>
    <row r="15" spans="1:37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475.7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371.046</v>
      </c>
      <c r="V15">
        <f t="shared" si="7"/>
        <v>0</v>
      </c>
      <c r="W15">
        <f t="shared" si="8"/>
        <v>371.046</v>
      </c>
      <c r="AI15">
        <f>AI14</f>
        <v>475.7</v>
      </c>
      <c r="AJ15" s="5" t="e">
        <f>C15+#REF!</f>
        <v>#REF!</v>
      </c>
      <c r="AK15" s="44">
        <v>0</v>
      </c>
    </row>
    <row r="16" spans="1:37" ht="37.5">
      <c r="A16" s="21" t="s">
        <v>16</v>
      </c>
      <c r="B16" s="20" t="s">
        <v>10</v>
      </c>
      <c r="C16" s="96">
        <v>1.09</v>
      </c>
      <c r="D16" s="22">
        <f t="shared" si="0"/>
        <v>6222.156000000001</v>
      </c>
      <c r="E16" s="22">
        <f>D16</f>
        <v>6222.156000000001</v>
      </c>
      <c r="F16" s="22">
        <f t="shared" si="1"/>
        <v>6222.156000000001</v>
      </c>
      <c r="G16" s="23">
        <f t="shared" si="2"/>
        <v>1.1444302176659003</v>
      </c>
      <c r="H16" s="6">
        <f t="shared" si="3"/>
        <v>1.2211907810448</v>
      </c>
      <c r="I16" s="8">
        <f>I15</f>
        <v>475.7</v>
      </c>
      <c r="J16">
        <v>6</v>
      </c>
      <c r="K16">
        <v>2</v>
      </c>
      <c r="L16">
        <v>4</v>
      </c>
      <c r="M16" s="7">
        <f t="shared" si="4"/>
        <v>3111.0780000000004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2254.818</v>
      </c>
      <c r="V16">
        <f t="shared" si="7"/>
        <v>2340.444</v>
      </c>
      <c r="W16">
        <f t="shared" si="8"/>
        <v>4595.262000000001</v>
      </c>
      <c r="AI16">
        <f>AI15</f>
        <v>475.7</v>
      </c>
      <c r="AJ16" s="5" t="e">
        <f>C16+#REF!</f>
        <v>#REF!</v>
      </c>
      <c r="AK16" s="44">
        <v>0.58</v>
      </c>
    </row>
    <row r="17" spans="1:37" ht="37.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475.7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3539.2079999999996</v>
      </c>
      <c r="V17">
        <f t="shared" si="7"/>
        <v>3539.2079999999996</v>
      </c>
      <c r="W17">
        <f t="shared" si="8"/>
        <v>7078.415999999999</v>
      </c>
      <c r="AI17">
        <f>AI16</f>
        <v>475.7</v>
      </c>
      <c r="AJ17" s="5" t="e">
        <f>C17+#REF!</f>
        <v>#REF!</v>
      </c>
      <c r="AK17" s="44">
        <v>1.24</v>
      </c>
    </row>
    <row r="18" spans="1:37" ht="93.75">
      <c r="A18" s="21" t="s">
        <v>18</v>
      </c>
      <c r="B18" s="20" t="s">
        <v>19</v>
      </c>
      <c r="C18" s="96">
        <f>1.99+3.92</f>
        <v>5.91</v>
      </c>
      <c r="D18" s="22">
        <f t="shared" si="0"/>
        <v>33736.644</v>
      </c>
      <c r="E18" s="51">
        <f>E29+E30+E32+E34+E35</f>
        <v>11880.18</v>
      </c>
      <c r="F18" s="22">
        <f t="shared" si="1"/>
        <v>33736.644</v>
      </c>
      <c r="G18" s="23">
        <f t="shared" si="2"/>
        <v>6.2051216389041</v>
      </c>
      <c r="H18" s="6">
        <f t="shared" si="3"/>
        <v>6.6213188219951995</v>
      </c>
      <c r="I18" s="8">
        <f>I17</f>
        <v>475.7</v>
      </c>
      <c r="J18">
        <v>6</v>
      </c>
      <c r="K18">
        <v>2</v>
      </c>
      <c r="L18">
        <v>4</v>
      </c>
      <c r="M18" s="7">
        <f t="shared" si="4"/>
        <v>16868.322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12016.181999999999</v>
      </c>
      <c r="V18">
        <f t="shared" si="7"/>
        <v>13186.403999999999</v>
      </c>
      <c r="W18">
        <f t="shared" si="8"/>
        <v>25202.585999999996</v>
      </c>
      <c r="AI18">
        <f>AI17</f>
        <v>475.7</v>
      </c>
      <c r="AJ18" s="5" t="e">
        <f>C18+#REF!</f>
        <v>#REF!</v>
      </c>
      <c r="AK18" s="44">
        <v>5.18</v>
      </c>
    </row>
    <row r="19" spans="1:18" ht="18.75">
      <c r="A19" s="21"/>
      <c r="B19" s="43" t="s">
        <v>99</v>
      </c>
      <c r="C19" s="22"/>
      <c r="D19" s="22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18.75">
      <c r="A20" s="21"/>
      <c r="B20" s="43" t="s">
        <v>90</v>
      </c>
      <c r="C20" s="22"/>
      <c r="D20" s="22"/>
      <c r="E20" s="51"/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43" t="s">
        <v>108</v>
      </c>
      <c r="C21" s="22"/>
      <c r="D21" s="22"/>
      <c r="E21" s="51"/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102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43" t="s">
        <v>107</v>
      </c>
      <c r="C23" s="22"/>
      <c r="D23" s="22"/>
      <c r="E23" s="51"/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>
      <c r="A24" s="21"/>
      <c r="B24" s="43" t="s">
        <v>104</v>
      </c>
      <c r="C24" s="22"/>
      <c r="D24" s="22"/>
      <c r="E24" s="51"/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43" t="s">
        <v>111</v>
      </c>
      <c r="C25" s="22"/>
      <c r="D25" s="22"/>
      <c r="E25" s="51"/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112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20.25" customHeight="1">
      <c r="A27" s="21"/>
      <c r="B27" s="43" t="s">
        <v>116</v>
      </c>
      <c r="C27" s="22"/>
      <c r="D27" s="22"/>
      <c r="E27" s="51"/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7" ht="18.75" customHeight="1">
      <c r="A28" s="21"/>
      <c r="B28" s="43" t="s">
        <v>83</v>
      </c>
      <c r="C28" s="30"/>
      <c r="D28" s="30"/>
      <c r="E28" s="51"/>
      <c r="F28" s="30"/>
      <c r="G28" s="23"/>
      <c r="H28" s="6"/>
      <c r="I28" s="8"/>
      <c r="M28" s="7"/>
      <c r="N28" s="7"/>
      <c r="O28" s="7"/>
      <c r="P28" s="10"/>
      <c r="Q28" s="5"/>
    </row>
    <row r="29" spans="1:37" ht="41.25" customHeight="1">
      <c r="A29" s="21"/>
      <c r="B29" s="35" t="s">
        <v>611</v>
      </c>
      <c r="C29" s="30"/>
      <c r="D29" s="30"/>
      <c r="E29" s="51">
        <v>6353.58</v>
      </c>
      <c r="F29" s="30"/>
      <c r="G29" s="23"/>
      <c r="H29" s="6"/>
      <c r="I29" s="8"/>
      <c r="M29" s="7"/>
      <c r="N29" s="7"/>
      <c r="O29" s="7"/>
      <c r="P29" s="10"/>
      <c r="Q29" s="5"/>
      <c r="AK29">
        <v>62</v>
      </c>
    </row>
    <row r="30" spans="1:17" ht="22.5" customHeight="1">
      <c r="A30" s="21"/>
      <c r="B30" s="35" t="s">
        <v>110</v>
      </c>
      <c r="C30" s="30"/>
      <c r="D30" s="30"/>
      <c r="E30" s="51">
        <v>154.49</v>
      </c>
      <c r="F30" s="30"/>
      <c r="G30" s="23"/>
      <c r="H30" s="6"/>
      <c r="I30" s="8"/>
      <c r="M30" s="7"/>
      <c r="N30" s="7"/>
      <c r="O30" s="7"/>
      <c r="P30" s="10"/>
      <c r="Q30" s="5"/>
    </row>
    <row r="31" spans="1:17" ht="18.75" customHeight="1">
      <c r="A31" s="21"/>
      <c r="B31" s="43" t="s">
        <v>84</v>
      </c>
      <c r="C31" s="30"/>
      <c r="D31" s="30"/>
      <c r="E31" s="51"/>
      <c r="F31" s="30"/>
      <c r="G31" s="23"/>
      <c r="H31" s="6"/>
      <c r="I31" s="8"/>
      <c r="M31" s="7"/>
      <c r="N31" s="7"/>
      <c r="O31" s="7"/>
      <c r="P31" s="10"/>
      <c r="Q31" s="5"/>
    </row>
    <row r="32" spans="1:17" ht="19.5" customHeight="1">
      <c r="A32" s="21"/>
      <c r="B32" s="35" t="s">
        <v>110</v>
      </c>
      <c r="C32" s="30"/>
      <c r="D32" s="30"/>
      <c r="E32" s="51">
        <v>154.49</v>
      </c>
      <c r="F32" s="30"/>
      <c r="G32" s="23"/>
      <c r="H32" s="6"/>
      <c r="I32" s="8"/>
      <c r="M32" s="7"/>
      <c r="N32" s="7"/>
      <c r="O32" s="7"/>
      <c r="P32" s="10"/>
      <c r="Q32" s="5"/>
    </row>
    <row r="33" spans="1:17" ht="19.5" customHeight="1">
      <c r="A33" s="21"/>
      <c r="B33" s="43" t="s">
        <v>131</v>
      </c>
      <c r="C33" s="30"/>
      <c r="D33" s="30"/>
      <c r="E33" s="51"/>
      <c r="F33" s="30"/>
      <c r="G33" s="23"/>
      <c r="H33" s="6"/>
      <c r="I33" s="8"/>
      <c r="M33" s="7"/>
      <c r="N33" s="7"/>
      <c r="O33" s="7"/>
      <c r="P33" s="10"/>
      <c r="Q33" s="5"/>
    </row>
    <row r="34" spans="1:17" ht="19.5" customHeight="1">
      <c r="A34" s="21"/>
      <c r="B34" s="35" t="s">
        <v>110</v>
      </c>
      <c r="C34" s="30"/>
      <c r="D34" s="30"/>
      <c r="E34" s="51">
        <v>154.49</v>
      </c>
      <c r="F34" s="30"/>
      <c r="G34" s="23"/>
      <c r="H34" s="6"/>
      <c r="I34" s="8"/>
      <c r="M34" s="7"/>
      <c r="N34" s="7"/>
      <c r="O34" s="7"/>
      <c r="P34" s="10"/>
      <c r="Q34" s="5"/>
    </row>
    <row r="35" spans="1:17" ht="38.25" customHeight="1">
      <c r="A35" s="21"/>
      <c r="B35" s="35" t="s">
        <v>708</v>
      </c>
      <c r="C35" s="30"/>
      <c r="D35" s="30"/>
      <c r="E35" s="51">
        <v>5063.13</v>
      </c>
      <c r="F35" s="30"/>
      <c r="G35" s="23"/>
      <c r="H35" s="6"/>
      <c r="I35" s="8"/>
      <c r="M35" s="7"/>
      <c r="N35" s="7"/>
      <c r="O35" s="7"/>
      <c r="P35" s="10"/>
      <c r="Q35" s="5"/>
    </row>
    <row r="36" spans="1:23" ht="18.75">
      <c r="A36" s="18"/>
      <c r="B36" s="20" t="s">
        <v>11</v>
      </c>
      <c r="C36" s="19">
        <f>SUM(C13:C19)</f>
        <v>10.129999999999999</v>
      </c>
      <c r="D36" s="22">
        <f>SUM(D13:D19)</f>
        <v>57826.092</v>
      </c>
      <c r="E36" s="22">
        <f>E13+E14+E15+E16+E17+E18</f>
        <v>35969.628</v>
      </c>
      <c r="F36" s="22">
        <f>SUM(F13:F19)</f>
        <v>57826.092</v>
      </c>
      <c r="G36" s="23">
        <f>1.04993597951*C36</f>
        <v>10.635851472436299</v>
      </c>
      <c r="H36" s="6">
        <f>1.12035851472*C36</f>
        <v>11.349231754113598</v>
      </c>
      <c r="I36" s="8">
        <f>I18</f>
        <v>475.7</v>
      </c>
      <c r="M36" s="7"/>
      <c r="P36" s="10"/>
      <c r="Q36" s="5">
        <f>SUM(Q13:Q19)</f>
        <v>8.75</v>
      </c>
      <c r="R36" s="5">
        <f>SUM(R13:R19)</f>
        <v>9.16</v>
      </c>
      <c r="S36" s="5"/>
      <c r="T36" s="5"/>
      <c r="U36" s="5">
        <f>SUM(U13:U19)</f>
        <v>24974.25</v>
      </c>
      <c r="V36" s="5">
        <f>SUM(V13:V19)</f>
        <v>26144.471999999998</v>
      </c>
      <c r="W36" s="5">
        <f>SUM(W13:W19)</f>
        <v>51118.721999999994</v>
      </c>
    </row>
    <row r="37" spans="1:23" ht="37.5">
      <c r="A37" s="18"/>
      <c r="B37" s="20" t="s">
        <v>134</v>
      </c>
      <c r="C37" s="43"/>
      <c r="D37" s="96">
        <v>-1798.15</v>
      </c>
      <c r="E37" s="97">
        <f>D37</f>
        <v>-1798.15</v>
      </c>
      <c r="F37" s="44"/>
      <c r="G37" s="109"/>
      <c r="H37" s="73"/>
      <c r="I37" s="8"/>
      <c r="M37" s="7"/>
      <c r="P37" s="10"/>
      <c r="Q37" s="5"/>
      <c r="R37" s="5"/>
      <c r="S37" s="5"/>
      <c r="T37" s="5"/>
      <c r="U37" s="5"/>
      <c r="V37" s="5"/>
      <c r="W37" s="5"/>
    </row>
    <row r="38" spans="1:23" ht="56.25">
      <c r="A38" s="18"/>
      <c r="B38" s="20" t="s">
        <v>135</v>
      </c>
      <c r="C38" s="43"/>
      <c r="D38" s="44">
        <f>D36+D37</f>
        <v>56027.941999999995</v>
      </c>
      <c r="E38" s="44">
        <f>E36+E37</f>
        <v>34171.477999999996</v>
      </c>
      <c r="F38" s="44">
        <f>F36+F37</f>
        <v>57826.092</v>
      </c>
      <c r="G38" s="109"/>
      <c r="H38" s="73"/>
      <c r="I38" s="8"/>
      <c r="M38" s="7"/>
      <c r="P38" s="10"/>
      <c r="Q38" s="5"/>
      <c r="R38" s="5"/>
      <c r="S38" s="5"/>
      <c r="T38" s="5"/>
      <c r="U38" s="5"/>
      <c r="V38" s="5"/>
      <c r="W38" s="5"/>
    </row>
    <row r="39" spans="1:37" ht="19.5" customHeight="1" hidden="1">
      <c r="A39" s="18">
        <v>5</v>
      </c>
      <c r="B39" s="25" t="s">
        <v>22</v>
      </c>
      <c r="C39" s="50">
        <v>1.85</v>
      </c>
      <c r="D39" s="51">
        <f>AI39*6*AJ39</f>
        <v>9789.905999999999</v>
      </c>
      <c r="E39" s="51">
        <f>D39</f>
        <v>9789.905999999999</v>
      </c>
      <c r="F39" s="51">
        <f>AK39*12*AI39</f>
        <v>10788.876</v>
      </c>
      <c r="G39" s="49" t="e">
        <f>#REF!</f>
        <v>#REF!</v>
      </c>
      <c r="H39" s="5" t="e">
        <f>C39+#REF!</f>
        <v>#REF!</v>
      </c>
      <c r="I39" s="44">
        <v>3.43</v>
      </c>
      <c r="J39">
        <v>10</v>
      </c>
      <c r="K39">
        <v>2</v>
      </c>
      <c r="M39" s="7">
        <f>C39*I39*J39</f>
        <v>63.455000000000005</v>
      </c>
      <c r="N39" s="7" t="e">
        <f>#REF!*I39*K39</f>
        <v>#REF!</v>
      </c>
      <c r="O39" s="7" t="e">
        <f>SUM(M39:N39)</f>
        <v>#REF!</v>
      </c>
      <c r="P39" s="9"/>
      <c r="Q39" s="5">
        <v>1.47</v>
      </c>
      <c r="R39">
        <v>1.58</v>
      </c>
      <c r="S39">
        <v>6</v>
      </c>
      <c r="T39">
        <v>6</v>
      </c>
      <c r="U39">
        <f>Q39*I39*S39</f>
        <v>30.2526</v>
      </c>
      <c r="V39">
        <f>R39*T39*I39</f>
        <v>32.516400000000004</v>
      </c>
      <c r="W39">
        <f>SUM(U39:V39)</f>
        <v>62.769000000000005</v>
      </c>
      <c r="AB39" t="e">
        <f>#REF!</f>
        <v>#REF!</v>
      </c>
      <c r="AC39" s="49" t="e">
        <f>#REF!</f>
        <v>#REF!</v>
      </c>
      <c r="AD39" s="49">
        <v>3.05</v>
      </c>
      <c r="AE39" t="e">
        <f>#REF!</f>
        <v>#REF!</v>
      </c>
      <c r="AF39">
        <f>AF16</f>
        <v>0</v>
      </c>
      <c r="AG39">
        <v>3.05</v>
      </c>
      <c r="AH39">
        <v>3.43</v>
      </c>
      <c r="AI39">
        <f>AI18</f>
        <v>475.7</v>
      </c>
      <c r="AJ39">
        <v>3.43</v>
      </c>
      <c r="AK39">
        <v>1.89</v>
      </c>
    </row>
    <row r="40" spans="1:16" ht="18.75">
      <c r="A40" s="16"/>
      <c r="B40" s="26"/>
      <c r="C40" s="16"/>
      <c r="D40" s="16"/>
      <c r="E40" s="16"/>
      <c r="F40" s="16"/>
      <c r="G40" s="16"/>
      <c r="P40" s="10"/>
    </row>
    <row r="41" spans="1:16" ht="18.75">
      <c r="A41" s="153" t="s">
        <v>137</v>
      </c>
      <c r="B41" s="153"/>
      <c r="C41" s="140">
        <v>362910.64</v>
      </c>
      <c r="D41" s="74" t="s">
        <v>13</v>
      </c>
      <c r="E41" s="75"/>
      <c r="F41" s="75"/>
      <c r="G41" s="16"/>
      <c r="P41" s="10"/>
    </row>
    <row r="42" spans="1:16" ht="18.75">
      <c r="A42" s="153" t="s">
        <v>715</v>
      </c>
      <c r="B42" s="153"/>
      <c r="C42" s="140">
        <v>345482.46</v>
      </c>
      <c r="D42" s="74" t="s">
        <v>13</v>
      </c>
      <c r="E42" s="75"/>
      <c r="F42" s="75"/>
      <c r="G42" s="16"/>
      <c r="P42" s="10"/>
    </row>
    <row r="43" spans="1:7" ht="18.75">
      <c r="A43" s="148" t="s">
        <v>12</v>
      </c>
      <c r="B43" s="148"/>
      <c r="C43" s="148"/>
      <c r="D43" s="148"/>
      <c r="E43" s="148"/>
      <c r="F43" s="148"/>
      <c r="G43" s="16"/>
    </row>
    <row r="44" spans="1:7" ht="18.75" customHeight="1" hidden="1">
      <c r="A44" s="149" t="s">
        <v>26</v>
      </c>
      <c r="B44" s="149"/>
      <c r="C44" s="11" t="e">
        <f>C41-#REF!</f>
        <v>#REF!</v>
      </c>
      <c r="D44" s="16"/>
      <c r="E44" s="16"/>
      <c r="F44" s="16"/>
      <c r="G44" s="16"/>
    </row>
    <row r="45" spans="1:7" ht="18.75" customHeight="1" hidden="1">
      <c r="A45" s="149" t="s">
        <v>28</v>
      </c>
      <c r="B45" s="149"/>
      <c r="C45" s="48">
        <f>D36-E36</f>
        <v>21856.464</v>
      </c>
      <c r="G45" s="3"/>
    </row>
    <row r="46" spans="1:7" ht="18.75">
      <c r="A46" s="4"/>
      <c r="B46" s="3"/>
      <c r="C46" s="3"/>
      <c r="D46" s="3"/>
      <c r="E46" s="3"/>
      <c r="F46" s="3"/>
      <c r="G46" s="3"/>
    </row>
    <row r="47" spans="2:7" ht="12.75">
      <c r="B47" s="1"/>
      <c r="C47" s="1"/>
      <c r="D47" s="1"/>
      <c r="E47" s="1"/>
      <c r="F47" s="1"/>
      <c r="G47" s="1"/>
    </row>
  </sheetData>
  <sheetProtection/>
  <mergeCells count="17">
    <mergeCell ref="A45:B45"/>
    <mergeCell ref="I9:P12"/>
    <mergeCell ref="A44:B44"/>
    <mergeCell ref="Q9:W12"/>
    <mergeCell ref="A43:F43"/>
    <mergeCell ref="A41:B41"/>
    <mergeCell ref="A42:B42"/>
    <mergeCell ref="A1:F2"/>
    <mergeCell ref="A3:F3"/>
    <mergeCell ref="A4:G5"/>
    <mergeCell ref="D9:D11"/>
    <mergeCell ref="E9:E11"/>
    <mergeCell ref="F9:F11"/>
    <mergeCell ref="A9:A11"/>
    <mergeCell ref="B9:B11"/>
    <mergeCell ref="A7:B7"/>
    <mergeCell ref="C9:C1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K85"/>
  <sheetViews>
    <sheetView view="pageBreakPreview" zoomScale="75" zoomScaleSheetLayoutView="75" zoomScalePageLayoutView="0" workbookViewId="0" topLeftCell="A58">
      <selection activeCell="A81" sqref="A81:F81"/>
    </sheetView>
  </sheetViews>
  <sheetFormatPr defaultColWidth="9.00390625" defaultRowHeight="12.75"/>
  <cols>
    <col min="1" max="1" width="8.25390625" style="0" bestFit="1" customWidth="1"/>
    <col min="2" max="2" width="66.625" style="0" customWidth="1"/>
    <col min="3" max="3" width="14.25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customWidth="1"/>
    <col min="8" max="8" width="5.25390625" style="0" customWidth="1"/>
    <col min="9" max="9" width="13.875" style="0" bestFit="1" customWidth="1"/>
    <col min="10" max="10" width="3.625" style="0" customWidth="1"/>
    <col min="11" max="12" width="2.375" style="0" customWidth="1"/>
    <col min="13" max="13" width="9.875" style="0" customWidth="1"/>
    <col min="14" max="15" width="8.75390625" style="0" customWidth="1"/>
    <col min="16" max="16" width="9.875" style="0" customWidth="1"/>
    <col min="17" max="17" width="7.75390625" style="0" customWidth="1"/>
    <col min="18" max="18" width="5.875" style="0" customWidth="1"/>
    <col min="19" max="19" width="2.375" style="0" customWidth="1"/>
    <col min="20" max="20" width="2.125" style="0" customWidth="1"/>
    <col min="21" max="21" width="10.00390625" style="0" customWidth="1"/>
    <col min="22" max="31" width="9.125" style="0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55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141</v>
      </c>
      <c r="C7" s="110">
        <v>2644.88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 t="s">
        <v>3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96">
        <v>1.38</v>
      </c>
      <c r="D13" s="22">
        <f aca="true" t="shared" si="0" ref="D13:D18">12*C13*I13</f>
        <v>43799.2128</v>
      </c>
      <c r="E13" s="22">
        <f>D13</f>
        <v>43799.2128</v>
      </c>
      <c r="F13" s="22">
        <f aca="true" t="shared" si="1" ref="F13:F18">D13</f>
        <v>43799.2128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2644.88</v>
      </c>
      <c r="J13">
        <v>6</v>
      </c>
      <c r="K13">
        <v>2</v>
      </c>
      <c r="L13">
        <v>4</v>
      </c>
      <c r="M13" s="7">
        <f aca="true" t="shared" si="4" ref="M13:M18">C13*I13*J13</f>
        <v>21899.6064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16662.744000000002</v>
      </c>
      <c r="V13">
        <f aca="true" t="shared" si="7" ref="V13:V18">T13*R13*I13</f>
        <v>17297.5152</v>
      </c>
      <c r="W13">
        <f aca="true" t="shared" si="8" ref="W13:W18">SUM(U13:V13)</f>
        <v>33960.2592</v>
      </c>
      <c r="AF13" s="49">
        <f>C7</f>
        <v>2644.88</v>
      </c>
      <c r="AG13" s="5" t="e">
        <f>C13+#REF!</f>
        <v>#REF!</v>
      </c>
      <c r="AH13" s="44">
        <v>1.14</v>
      </c>
    </row>
    <row r="14" spans="1:34" ht="17.25" customHeight="1">
      <c r="A14" s="21" t="s">
        <v>6</v>
      </c>
      <c r="B14" s="20" t="s">
        <v>7</v>
      </c>
      <c r="C14" s="96">
        <v>1.75</v>
      </c>
      <c r="D14" s="22">
        <f t="shared" si="0"/>
        <v>55542.48</v>
      </c>
      <c r="E14" s="22">
        <f>D14</f>
        <v>55542.48</v>
      </c>
      <c r="F14" s="22">
        <f t="shared" si="1"/>
        <v>55542.48</v>
      </c>
      <c r="G14" s="23">
        <f t="shared" si="2"/>
        <v>1.8373879641425002</v>
      </c>
      <c r="H14" s="6">
        <f t="shared" si="3"/>
        <v>1.96062740076</v>
      </c>
      <c r="I14" s="8">
        <f>I13</f>
        <v>2644.88</v>
      </c>
      <c r="J14">
        <v>6</v>
      </c>
      <c r="K14">
        <v>2</v>
      </c>
      <c r="L14">
        <v>4</v>
      </c>
      <c r="M14" s="7">
        <f t="shared" si="4"/>
        <v>27771.239999999998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21106.142400000004</v>
      </c>
      <c r="V14">
        <f t="shared" si="7"/>
        <v>22058.2992</v>
      </c>
      <c r="W14">
        <f t="shared" si="8"/>
        <v>43164.441600000006</v>
      </c>
      <c r="AF14">
        <f>AF13</f>
        <v>2644.88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2644.88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2063.0064</v>
      </c>
      <c r="V15">
        <f t="shared" si="7"/>
        <v>0</v>
      </c>
      <c r="W15">
        <f t="shared" si="8"/>
        <v>2063.0064</v>
      </c>
      <c r="AF15">
        <f>AF14</f>
        <v>2644.88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96">
        <v>1.09</v>
      </c>
      <c r="D16" s="22">
        <f t="shared" si="0"/>
        <v>34595.0304</v>
      </c>
      <c r="E16" s="22">
        <f>D16</f>
        <v>34595.0304</v>
      </c>
      <c r="F16" s="22">
        <f t="shared" si="1"/>
        <v>34595.0304</v>
      </c>
      <c r="G16" s="23">
        <f t="shared" si="2"/>
        <v>1.1444302176659003</v>
      </c>
      <c r="H16" s="6">
        <f t="shared" si="3"/>
        <v>1.2211907810448</v>
      </c>
      <c r="I16" s="8">
        <f>I15</f>
        <v>2644.88</v>
      </c>
      <c r="J16">
        <v>6</v>
      </c>
      <c r="K16">
        <v>2</v>
      </c>
      <c r="L16">
        <v>4</v>
      </c>
      <c r="M16" s="7">
        <f t="shared" si="4"/>
        <v>17297.5152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12536.731200000002</v>
      </c>
      <c r="V16">
        <f t="shared" si="7"/>
        <v>13012.8096</v>
      </c>
      <c r="W16">
        <f t="shared" si="8"/>
        <v>25549.540800000002</v>
      </c>
      <c r="AF16">
        <f>AF15</f>
        <v>2644.88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2644.88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19677.9072</v>
      </c>
      <c r="V17">
        <f t="shared" si="7"/>
        <v>19677.907199999998</v>
      </c>
      <c r="W17">
        <f t="shared" si="8"/>
        <v>39355.8144</v>
      </c>
      <c r="AF17">
        <f>AF16</f>
        <v>2644.88</v>
      </c>
      <c r="AG17" s="5" t="e">
        <f>C17+#REF!</f>
        <v>#REF!</v>
      </c>
      <c r="AH17" s="44">
        <v>1.24</v>
      </c>
    </row>
    <row r="18" spans="1:34" ht="56.25">
      <c r="A18" s="52" t="s">
        <v>18</v>
      </c>
      <c r="B18" s="53" t="s">
        <v>19</v>
      </c>
      <c r="C18" s="96">
        <f>1.99+3.92</f>
        <v>5.91</v>
      </c>
      <c r="D18" s="22">
        <f t="shared" si="0"/>
        <v>187574.88960000002</v>
      </c>
      <c r="E18" s="51">
        <f>E20+E21+E23+E24+E25+E27+E28+E29+E31+E32+E34+E35+E37+E38+E40+E41+E58+E59+E61+E62+E63+E65+E66+E68+E69+E70+E72+E73</f>
        <v>119022.30000000002</v>
      </c>
      <c r="F18" s="22">
        <f t="shared" si="1"/>
        <v>187574.88960000002</v>
      </c>
      <c r="G18" s="23">
        <f t="shared" si="2"/>
        <v>6.2051216389041</v>
      </c>
      <c r="H18" s="6">
        <f t="shared" si="3"/>
        <v>6.6213188219951995</v>
      </c>
      <c r="I18" s="8">
        <f>I17</f>
        <v>2644.88</v>
      </c>
      <c r="J18">
        <v>6</v>
      </c>
      <c r="K18">
        <v>2</v>
      </c>
      <c r="L18">
        <v>4</v>
      </c>
      <c r="M18" s="7">
        <f t="shared" si="4"/>
        <v>93787.44480000001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66809.66880000001</v>
      </c>
      <c r="V18">
        <f t="shared" si="7"/>
        <v>73316.0736</v>
      </c>
      <c r="W18">
        <f t="shared" si="8"/>
        <v>140125.74240000002</v>
      </c>
      <c r="AF18">
        <f>AF17</f>
        <v>2644.88</v>
      </c>
      <c r="AG18" s="5" t="e">
        <f>C18+#REF!</f>
        <v>#REF!</v>
      </c>
      <c r="AH18" s="44">
        <v>5.18</v>
      </c>
    </row>
    <row r="19" spans="1:18" ht="18.75">
      <c r="A19" s="52"/>
      <c r="B19" s="54" t="s">
        <v>62</v>
      </c>
      <c r="C19" s="51"/>
      <c r="D19" s="51"/>
      <c r="E19" s="51"/>
      <c r="F19" s="51"/>
      <c r="G19" s="23"/>
      <c r="H19" s="6"/>
      <c r="I19" s="8"/>
      <c r="M19" s="7"/>
      <c r="N19" s="7"/>
      <c r="O19" s="7"/>
      <c r="P19" s="9"/>
      <c r="Q19" s="5"/>
      <c r="R19" s="5"/>
    </row>
    <row r="20" spans="1:18" ht="18.75">
      <c r="A20" s="52"/>
      <c r="B20" s="53" t="s">
        <v>171</v>
      </c>
      <c r="C20" s="51"/>
      <c r="D20" s="51"/>
      <c r="E20" s="51">
        <v>700.19</v>
      </c>
      <c r="F20" s="51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52"/>
      <c r="B21" s="53" t="s">
        <v>153</v>
      </c>
      <c r="C21" s="51"/>
      <c r="D21" s="51"/>
      <c r="E21" s="51">
        <v>471.73</v>
      </c>
      <c r="F21" s="51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52"/>
      <c r="B22" s="54" t="s">
        <v>64</v>
      </c>
      <c r="C22" s="51"/>
      <c r="D22" s="51"/>
      <c r="E22" s="51"/>
      <c r="F22" s="51"/>
      <c r="G22" s="23"/>
      <c r="H22" s="6"/>
      <c r="I22" s="8"/>
      <c r="M22" s="7"/>
      <c r="N22" s="7"/>
      <c r="O22" s="7"/>
      <c r="P22" s="9"/>
      <c r="Q22" s="5"/>
      <c r="R22" s="5"/>
    </row>
    <row r="23" spans="1:18" ht="75" customHeight="1">
      <c r="A23" s="52"/>
      <c r="B23" s="53" t="s">
        <v>248</v>
      </c>
      <c r="C23" s="51"/>
      <c r="D23" s="51"/>
      <c r="E23" s="51">
        <v>7764.11</v>
      </c>
      <c r="F23" s="51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>
      <c r="A24" s="52"/>
      <c r="B24" s="53" t="s">
        <v>125</v>
      </c>
      <c r="C24" s="51"/>
      <c r="D24" s="51"/>
      <c r="E24" s="51">
        <v>434.1</v>
      </c>
      <c r="F24" s="51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52"/>
      <c r="B25" s="53" t="s">
        <v>227</v>
      </c>
      <c r="C25" s="51"/>
      <c r="D25" s="51"/>
      <c r="E25" s="51">
        <v>120.19</v>
      </c>
      <c r="F25" s="51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52"/>
      <c r="B26" s="54" t="s">
        <v>65</v>
      </c>
      <c r="C26" s="51"/>
      <c r="D26" s="51"/>
      <c r="E26" s="51"/>
      <c r="F26" s="51"/>
      <c r="G26" s="23"/>
      <c r="H26" s="6"/>
      <c r="I26" s="8"/>
      <c r="M26" s="7"/>
      <c r="N26" s="7"/>
      <c r="O26" s="7"/>
      <c r="P26" s="9"/>
      <c r="Q26" s="5"/>
      <c r="R26" s="5"/>
    </row>
    <row r="27" spans="1:18" ht="18.75">
      <c r="A27" s="52"/>
      <c r="B27" s="53" t="s">
        <v>339</v>
      </c>
      <c r="C27" s="51"/>
      <c r="D27" s="51"/>
      <c r="E27" s="51">
        <v>540.1</v>
      </c>
      <c r="F27" s="51"/>
      <c r="G27" s="23"/>
      <c r="H27" s="6"/>
      <c r="I27" s="8"/>
      <c r="M27" s="7"/>
      <c r="N27" s="7"/>
      <c r="O27" s="7"/>
      <c r="P27" s="9"/>
      <c r="Q27" s="5"/>
      <c r="R27" s="5"/>
    </row>
    <row r="28" spans="1:18" ht="20.25" customHeight="1">
      <c r="A28" s="52"/>
      <c r="B28" s="53" t="s">
        <v>318</v>
      </c>
      <c r="C28" s="51"/>
      <c r="D28" s="51"/>
      <c r="E28" s="51">
        <v>535.69</v>
      </c>
      <c r="F28" s="51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>
      <c r="A29" s="52"/>
      <c r="B29" s="53" t="s">
        <v>270</v>
      </c>
      <c r="C29" s="51"/>
      <c r="D29" s="51"/>
      <c r="E29" s="51">
        <v>1017.32</v>
      </c>
      <c r="F29" s="51"/>
      <c r="G29" s="23"/>
      <c r="H29" s="6"/>
      <c r="I29" s="8"/>
      <c r="M29" s="7"/>
      <c r="N29" s="7"/>
      <c r="O29" s="7"/>
      <c r="P29" s="9"/>
      <c r="Q29" s="5"/>
      <c r="R29" s="5"/>
    </row>
    <row r="30" spans="1:18" ht="18.75">
      <c r="A30" s="52"/>
      <c r="B30" s="54" t="s">
        <v>66</v>
      </c>
      <c r="C30" s="51"/>
      <c r="D30" s="51"/>
      <c r="E30" s="51"/>
      <c r="F30" s="51"/>
      <c r="G30" s="23"/>
      <c r="H30" s="6"/>
      <c r="I30" s="8"/>
      <c r="M30" s="7"/>
      <c r="N30" s="7"/>
      <c r="O30" s="7"/>
      <c r="P30" s="9"/>
      <c r="Q30" s="5"/>
      <c r="R30" s="5"/>
    </row>
    <row r="31" spans="1:18" ht="37.5">
      <c r="A31" s="52"/>
      <c r="B31" s="53" t="s">
        <v>289</v>
      </c>
      <c r="C31" s="51"/>
      <c r="D31" s="51"/>
      <c r="E31" s="51">
        <v>2604.06</v>
      </c>
      <c r="F31" s="51"/>
      <c r="G31" s="23"/>
      <c r="H31" s="6"/>
      <c r="I31" s="8"/>
      <c r="M31" s="7"/>
      <c r="N31" s="7"/>
      <c r="O31" s="7"/>
      <c r="P31" s="9"/>
      <c r="Q31" s="5"/>
      <c r="R31" s="5"/>
    </row>
    <row r="32" spans="1:18" ht="37.5">
      <c r="A32" s="52"/>
      <c r="B32" s="53" t="s">
        <v>279</v>
      </c>
      <c r="C32" s="51"/>
      <c r="D32" s="51"/>
      <c r="E32" s="51">
        <v>7059.15</v>
      </c>
      <c r="F32" s="51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52"/>
      <c r="B33" s="54" t="s">
        <v>67</v>
      </c>
      <c r="C33" s="51"/>
      <c r="D33" s="51"/>
      <c r="E33" s="51"/>
      <c r="F33" s="51"/>
      <c r="G33" s="23"/>
      <c r="H33" s="6"/>
      <c r="I33" s="8"/>
      <c r="M33" s="7"/>
      <c r="N33" s="7"/>
      <c r="O33" s="7"/>
      <c r="P33" s="9"/>
      <c r="Q33" s="5"/>
      <c r="R33" s="5"/>
    </row>
    <row r="34" spans="1:18" ht="37.5">
      <c r="A34" s="52"/>
      <c r="B34" s="53" t="s">
        <v>389</v>
      </c>
      <c r="C34" s="51"/>
      <c r="D34" s="51"/>
      <c r="E34" s="51">
        <v>1245.8</v>
      </c>
      <c r="F34" s="51"/>
      <c r="G34" s="23"/>
      <c r="H34" s="6"/>
      <c r="I34" s="8"/>
      <c r="M34" s="7"/>
      <c r="N34" s="7"/>
      <c r="O34" s="7"/>
      <c r="P34" s="9"/>
      <c r="Q34" s="5"/>
      <c r="R34" s="5"/>
    </row>
    <row r="35" spans="1:18" ht="37.5">
      <c r="A35" s="52"/>
      <c r="B35" s="53" t="s">
        <v>349</v>
      </c>
      <c r="C35" s="51"/>
      <c r="D35" s="51"/>
      <c r="E35" s="51">
        <v>2195.16</v>
      </c>
      <c r="F35" s="51"/>
      <c r="G35" s="23"/>
      <c r="H35" s="6"/>
      <c r="I35" s="8"/>
      <c r="M35" s="7"/>
      <c r="N35" s="7"/>
      <c r="O35" s="7"/>
      <c r="P35" s="9"/>
      <c r="Q35" s="5"/>
      <c r="R35" s="5"/>
    </row>
    <row r="36" spans="1:23" ht="17.25" customHeight="1">
      <c r="A36" s="55"/>
      <c r="B36" s="56" t="s">
        <v>68</v>
      </c>
      <c r="C36" s="51"/>
      <c r="D36" s="51"/>
      <c r="E36" s="51"/>
      <c r="F36" s="51"/>
      <c r="G36" s="23"/>
      <c r="H36" s="6"/>
      <c r="I36" s="8"/>
      <c r="J36">
        <v>6</v>
      </c>
      <c r="K36">
        <v>2</v>
      </c>
      <c r="L36">
        <v>4</v>
      </c>
      <c r="M36" s="7">
        <f>C36*I36*J36</f>
        <v>0</v>
      </c>
      <c r="N36" s="7" t="e">
        <f>I36*#REF!*K36</f>
        <v>#REF!</v>
      </c>
      <c r="O36" s="7" t="e">
        <f>#REF!*I36*L36</f>
        <v>#REF!</v>
      </c>
      <c r="P36" s="10"/>
      <c r="Q36" s="5"/>
      <c r="U36">
        <f>I36*Q36*T36</f>
        <v>0</v>
      </c>
      <c r="V36">
        <f>T36*R36*I36</f>
        <v>0</v>
      </c>
      <c r="W36">
        <f>SUM(U36:V36)</f>
        <v>0</v>
      </c>
    </row>
    <row r="37" spans="1:23" ht="18.75">
      <c r="A37" s="52"/>
      <c r="B37" s="57" t="s">
        <v>412</v>
      </c>
      <c r="C37" s="51"/>
      <c r="D37" s="51"/>
      <c r="E37" s="51">
        <v>6888.04</v>
      </c>
      <c r="F37" s="51"/>
      <c r="G37" s="23"/>
      <c r="H37" s="6"/>
      <c r="I37" s="8"/>
      <c r="J37">
        <v>6</v>
      </c>
      <c r="K37">
        <v>2</v>
      </c>
      <c r="L37">
        <v>4</v>
      </c>
      <c r="M37" s="7">
        <f>C37*I37*J37</f>
        <v>0</v>
      </c>
      <c r="N37" s="7" t="e">
        <f>I37*#REF!*K37</f>
        <v>#REF!</v>
      </c>
      <c r="O37" s="7" t="e">
        <f>#REF!*I37*L37</f>
        <v>#REF!</v>
      </c>
      <c r="P37" s="10"/>
      <c r="Q37" s="5"/>
      <c r="U37">
        <f>I37*Q37*T37</f>
        <v>0</v>
      </c>
      <c r="V37">
        <f>T37*R37*I37</f>
        <v>0</v>
      </c>
      <c r="W37">
        <f>SUM(U37:V37)</f>
        <v>0</v>
      </c>
    </row>
    <row r="38" spans="1:17" ht="18.75">
      <c r="A38" s="52"/>
      <c r="B38" s="57" t="s">
        <v>428</v>
      </c>
      <c r="C38" s="51"/>
      <c r="D38" s="51"/>
      <c r="E38" s="51">
        <v>385.62</v>
      </c>
      <c r="F38" s="51"/>
      <c r="G38" s="23"/>
      <c r="H38" s="6"/>
      <c r="I38" s="8"/>
      <c r="M38" s="7"/>
      <c r="N38" s="7"/>
      <c r="O38" s="7"/>
      <c r="P38" s="10"/>
      <c r="Q38" s="5"/>
    </row>
    <row r="39" spans="1:23" ht="18.75">
      <c r="A39" s="52"/>
      <c r="B39" s="54" t="s">
        <v>69</v>
      </c>
      <c r="C39" s="51"/>
      <c r="D39" s="51"/>
      <c r="E39" s="51"/>
      <c r="F39" s="51"/>
      <c r="G39" s="23"/>
      <c r="H39" s="6"/>
      <c r="I39" s="8"/>
      <c r="J39">
        <v>6</v>
      </c>
      <c r="K39">
        <v>2</v>
      </c>
      <c r="L39">
        <v>4</v>
      </c>
      <c r="M39" s="7">
        <f>C39*I39*J39</f>
        <v>0</v>
      </c>
      <c r="N39" s="7" t="e">
        <f>I39*#REF!*K39</f>
        <v>#REF!</v>
      </c>
      <c r="O39" s="7" t="e">
        <f>#REF!*I39*L39</f>
        <v>#REF!</v>
      </c>
      <c r="P39" s="10"/>
      <c r="Q39" s="5"/>
      <c r="U39">
        <f>I39*Q39*T39</f>
        <v>0</v>
      </c>
      <c r="V39">
        <f>T39*R39*I39</f>
        <v>0</v>
      </c>
      <c r="W39">
        <f>SUM(U39:V39)</f>
        <v>0</v>
      </c>
    </row>
    <row r="40" spans="1:17" ht="18.75">
      <c r="A40" s="52"/>
      <c r="B40" s="53" t="s">
        <v>436</v>
      </c>
      <c r="C40" s="51"/>
      <c r="D40" s="51"/>
      <c r="E40" s="51">
        <v>270.35</v>
      </c>
      <c r="F40" s="51"/>
      <c r="G40" s="23"/>
      <c r="H40" s="6"/>
      <c r="I40" s="8"/>
      <c r="M40" s="7"/>
      <c r="N40" s="7"/>
      <c r="O40" s="7"/>
      <c r="P40" s="10"/>
      <c r="Q40" s="5"/>
    </row>
    <row r="41" spans="1:17" ht="18.75">
      <c r="A41" s="52"/>
      <c r="B41" s="53" t="s">
        <v>457</v>
      </c>
      <c r="C41" s="51"/>
      <c r="D41" s="51"/>
      <c r="E41" s="51">
        <v>5184.85</v>
      </c>
      <c r="F41" s="51"/>
      <c r="G41" s="23"/>
      <c r="H41" s="6"/>
      <c r="I41" s="8"/>
      <c r="M41" s="7"/>
      <c r="N41" s="7"/>
      <c r="O41" s="7"/>
      <c r="P41" s="10"/>
      <c r="Q41" s="5"/>
    </row>
    <row r="42" spans="1:17" ht="18.75">
      <c r="A42" s="52"/>
      <c r="B42" s="54" t="s">
        <v>81</v>
      </c>
      <c r="C42" s="51"/>
      <c r="D42" s="51"/>
      <c r="E42" s="51"/>
      <c r="F42" s="51"/>
      <c r="G42" s="23"/>
      <c r="H42" s="6"/>
      <c r="I42" s="8"/>
      <c r="M42" s="7"/>
      <c r="N42" s="7"/>
      <c r="O42" s="7"/>
      <c r="P42" s="10"/>
      <c r="Q42" s="5"/>
    </row>
    <row r="43" spans="1:17" ht="18.75" hidden="1">
      <c r="A43" s="52"/>
      <c r="B43" s="53"/>
      <c r="C43" s="51"/>
      <c r="D43" s="51"/>
      <c r="E43" s="51"/>
      <c r="F43" s="51"/>
      <c r="G43" s="23"/>
      <c r="H43" s="6"/>
      <c r="I43" s="8"/>
      <c r="M43" s="7"/>
      <c r="N43" s="7"/>
      <c r="O43" s="7"/>
      <c r="P43" s="10"/>
      <c r="Q43" s="5"/>
    </row>
    <row r="44" spans="1:17" ht="18.75" hidden="1">
      <c r="A44" s="52"/>
      <c r="B44" s="53"/>
      <c r="C44" s="51"/>
      <c r="D44" s="51"/>
      <c r="E44" s="51"/>
      <c r="F44" s="51"/>
      <c r="G44" s="23"/>
      <c r="H44" s="6"/>
      <c r="I44" s="8"/>
      <c r="M44" s="7"/>
      <c r="N44" s="7"/>
      <c r="O44" s="7"/>
      <c r="P44" s="10"/>
      <c r="Q44" s="5"/>
    </row>
    <row r="45" spans="1:17" ht="18.75" hidden="1">
      <c r="A45" s="52"/>
      <c r="B45" s="53"/>
      <c r="C45" s="51"/>
      <c r="D45" s="51"/>
      <c r="E45" s="51"/>
      <c r="F45" s="51"/>
      <c r="G45" s="23"/>
      <c r="H45" s="6"/>
      <c r="I45" s="8"/>
      <c r="M45" s="7"/>
      <c r="N45" s="7"/>
      <c r="O45" s="7"/>
      <c r="P45" s="10"/>
      <c r="Q45" s="5"/>
    </row>
    <row r="46" spans="1:17" ht="18.75" hidden="1">
      <c r="A46" s="52"/>
      <c r="B46" s="53"/>
      <c r="C46" s="51"/>
      <c r="D46" s="51"/>
      <c r="E46" s="51"/>
      <c r="F46" s="51"/>
      <c r="G46" s="23"/>
      <c r="H46" s="6"/>
      <c r="I46" s="8"/>
      <c r="M46" s="7"/>
      <c r="N46" s="7"/>
      <c r="O46" s="7"/>
      <c r="P46" s="10"/>
      <c r="Q46" s="5"/>
    </row>
    <row r="47" spans="1:17" ht="18.75" hidden="1">
      <c r="A47" s="52"/>
      <c r="B47" s="53"/>
      <c r="C47" s="51"/>
      <c r="D47" s="51"/>
      <c r="E47" s="51"/>
      <c r="F47" s="51"/>
      <c r="G47" s="23"/>
      <c r="H47" s="6"/>
      <c r="I47" s="8"/>
      <c r="M47" s="7"/>
      <c r="N47" s="7"/>
      <c r="O47" s="7"/>
      <c r="P47" s="10"/>
      <c r="Q47" s="5"/>
    </row>
    <row r="48" spans="1:17" ht="18.75" hidden="1">
      <c r="A48" s="52"/>
      <c r="B48" s="53"/>
      <c r="C48" s="51"/>
      <c r="D48" s="51"/>
      <c r="E48" s="51"/>
      <c r="F48" s="51"/>
      <c r="G48" s="23"/>
      <c r="H48" s="6"/>
      <c r="I48" s="8"/>
      <c r="M48" s="7"/>
      <c r="N48" s="7"/>
      <c r="O48" s="7"/>
      <c r="P48" s="10"/>
      <c r="Q48" s="5"/>
    </row>
    <row r="49" spans="1:17" ht="18.75" hidden="1">
      <c r="A49" s="52"/>
      <c r="B49" s="53"/>
      <c r="C49" s="51"/>
      <c r="D49" s="51"/>
      <c r="E49" s="51"/>
      <c r="F49" s="51"/>
      <c r="G49" s="23"/>
      <c r="H49" s="6"/>
      <c r="I49" s="8"/>
      <c r="M49" s="7"/>
      <c r="N49" s="7"/>
      <c r="O49" s="7"/>
      <c r="P49" s="10"/>
      <c r="Q49" s="5"/>
    </row>
    <row r="50" spans="1:17" ht="18.75" hidden="1">
      <c r="A50" s="52"/>
      <c r="B50" s="53"/>
      <c r="C50" s="51"/>
      <c r="D50" s="51"/>
      <c r="E50" s="51"/>
      <c r="F50" s="51"/>
      <c r="G50" s="23"/>
      <c r="H50" s="6"/>
      <c r="I50" s="8"/>
      <c r="M50" s="7"/>
      <c r="N50" s="7"/>
      <c r="O50" s="7"/>
      <c r="P50" s="10"/>
      <c r="Q50" s="5"/>
    </row>
    <row r="51" spans="1:17" ht="18.75" hidden="1">
      <c r="A51" s="52"/>
      <c r="B51" s="53"/>
      <c r="C51" s="51"/>
      <c r="D51" s="51"/>
      <c r="E51" s="51"/>
      <c r="F51" s="51"/>
      <c r="G51" s="23"/>
      <c r="H51" s="6"/>
      <c r="I51" s="8"/>
      <c r="M51" s="7"/>
      <c r="N51" s="7"/>
      <c r="O51" s="7"/>
      <c r="P51" s="10"/>
      <c r="Q51" s="5"/>
    </row>
    <row r="52" spans="1:17" ht="18.75" hidden="1">
      <c r="A52" s="52"/>
      <c r="B52" s="53"/>
      <c r="C52" s="51"/>
      <c r="D52" s="51"/>
      <c r="E52" s="51"/>
      <c r="F52" s="51"/>
      <c r="G52" s="23"/>
      <c r="H52" s="6"/>
      <c r="I52" s="8"/>
      <c r="M52" s="7"/>
      <c r="N52" s="7"/>
      <c r="O52" s="7"/>
      <c r="P52" s="10"/>
      <c r="Q52" s="5"/>
    </row>
    <row r="53" spans="1:17" ht="18.75" hidden="1">
      <c r="A53" s="52"/>
      <c r="B53" s="53"/>
      <c r="C53" s="51"/>
      <c r="D53" s="51"/>
      <c r="E53" s="51"/>
      <c r="F53" s="51"/>
      <c r="G53" s="23"/>
      <c r="H53" s="6"/>
      <c r="I53" s="8"/>
      <c r="M53" s="7"/>
      <c r="N53" s="7"/>
      <c r="O53" s="7"/>
      <c r="P53" s="10"/>
      <c r="Q53" s="5"/>
    </row>
    <row r="54" spans="1:17" ht="18.75" hidden="1">
      <c r="A54" s="52"/>
      <c r="B54" s="53"/>
      <c r="C54" s="51"/>
      <c r="D54" s="51"/>
      <c r="E54" s="51"/>
      <c r="F54" s="51"/>
      <c r="G54" s="23"/>
      <c r="H54" s="6"/>
      <c r="I54" s="8"/>
      <c r="M54" s="7"/>
      <c r="N54" s="7"/>
      <c r="O54" s="7"/>
      <c r="P54" s="10"/>
      <c r="Q54" s="5"/>
    </row>
    <row r="55" spans="1:17" ht="18.75" hidden="1">
      <c r="A55" s="52"/>
      <c r="B55" s="53"/>
      <c r="C55" s="51"/>
      <c r="D55" s="51"/>
      <c r="E55" s="51"/>
      <c r="F55" s="51"/>
      <c r="G55" s="23"/>
      <c r="H55" s="6"/>
      <c r="I55" s="8"/>
      <c r="M55" s="7"/>
      <c r="N55" s="7"/>
      <c r="O55" s="7"/>
      <c r="P55" s="10"/>
      <c r="Q55" s="5"/>
    </row>
    <row r="56" spans="1:17" ht="18.75" hidden="1">
      <c r="A56" s="52"/>
      <c r="B56" s="53"/>
      <c r="C56" s="51"/>
      <c r="D56" s="51"/>
      <c r="E56" s="51"/>
      <c r="F56" s="51"/>
      <c r="G56" s="23"/>
      <c r="H56" s="6"/>
      <c r="I56" s="8"/>
      <c r="M56" s="7"/>
      <c r="N56" s="7"/>
      <c r="O56" s="7"/>
      <c r="P56" s="10"/>
      <c r="Q56" s="5"/>
    </row>
    <row r="57" spans="1:17" ht="18.75" customHeight="1" hidden="1">
      <c r="A57" s="52"/>
      <c r="B57" s="53"/>
      <c r="C57" s="51"/>
      <c r="D57" s="51"/>
      <c r="E57" s="51"/>
      <c r="F57" s="51"/>
      <c r="G57" s="23"/>
      <c r="H57" s="6"/>
      <c r="I57" s="8"/>
      <c r="M57" s="7"/>
      <c r="N57" s="7"/>
      <c r="O57" s="7"/>
      <c r="P57" s="10"/>
      <c r="Q57" s="5"/>
    </row>
    <row r="58" spans="1:17" ht="18.75">
      <c r="A58" s="52"/>
      <c r="B58" s="53" t="s">
        <v>488</v>
      </c>
      <c r="C58" s="51"/>
      <c r="D58" s="51"/>
      <c r="E58" s="51">
        <v>193.12</v>
      </c>
      <c r="F58" s="51"/>
      <c r="G58" s="23"/>
      <c r="H58" s="6"/>
      <c r="I58" s="8"/>
      <c r="M58" s="7"/>
      <c r="N58" s="7"/>
      <c r="O58" s="7"/>
      <c r="P58" s="10"/>
      <c r="Q58" s="5"/>
    </row>
    <row r="59" spans="1:17" ht="36" customHeight="1">
      <c r="A59" s="52"/>
      <c r="B59" s="53" t="s">
        <v>515</v>
      </c>
      <c r="C59" s="51"/>
      <c r="D59" s="51"/>
      <c r="E59" s="51">
        <v>53675.56</v>
      </c>
      <c r="F59" s="51"/>
      <c r="G59" s="23"/>
      <c r="H59" s="6"/>
      <c r="I59" s="8"/>
      <c r="M59" s="7"/>
      <c r="N59" s="7"/>
      <c r="O59" s="7"/>
      <c r="P59" s="10"/>
      <c r="Q59" s="5"/>
    </row>
    <row r="60" spans="1:17" ht="18.75" customHeight="1">
      <c r="A60" s="52"/>
      <c r="B60" s="54" t="s">
        <v>82</v>
      </c>
      <c r="C60" s="51"/>
      <c r="D60" s="51"/>
      <c r="E60" s="51"/>
      <c r="F60" s="51"/>
      <c r="G60" s="23"/>
      <c r="H60" s="6"/>
      <c r="I60" s="8"/>
      <c r="M60" s="7"/>
      <c r="N60" s="7"/>
      <c r="O60" s="7"/>
      <c r="P60" s="10"/>
      <c r="Q60" s="5"/>
    </row>
    <row r="61" spans="1:17" ht="18.75" customHeight="1">
      <c r="A61" s="52"/>
      <c r="B61" s="53" t="s">
        <v>560</v>
      </c>
      <c r="C61" s="51"/>
      <c r="D61" s="51"/>
      <c r="E61" s="51">
        <v>2883.7</v>
      </c>
      <c r="F61" s="51"/>
      <c r="G61" s="23"/>
      <c r="H61" s="6"/>
      <c r="I61" s="8"/>
      <c r="M61" s="7"/>
      <c r="N61" s="7"/>
      <c r="O61" s="7"/>
      <c r="P61" s="10"/>
      <c r="Q61" s="5"/>
    </row>
    <row r="62" spans="1:17" ht="18.75">
      <c r="A62" s="52"/>
      <c r="B62" s="53" t="s">
        <v>535</v>
      </c>
      <c r="C62" s="51"/>
      <c r="D62" s="51"/>
      <c r="E62" s="51">
        <v>141.8</v>
      </c>
      <c r="F62" s="51"/>
      <c r="G62" s="23"/>
      <c r="H62" s="6"/>
      <c r="I62" s="8"/>
      <c r="M62" s="7"/>
      <c r="N62" s="7"/>
      <c r="O62" s="7"/>
      <c r="P62" s="10"/>
      <c r="Q62" s="5"/>
    </row>
    <row r="63" spans="1:17" ht="56.25">
      <c r="A63" s="52"/>
      <c r="B63" s="53" t="s">
        <v>521</v>
      </c>
      <c r="C63" s="51"/>
      <c r="D63" s="51"/>
      <c r="E63" s="51">
        <v>3020.77</v>
      </c>
      <c r="F63" s="51"/>
      <c r="G63" s="23"/>
      <c r="H63" s="6"/>
      <c r="I63" s="8"/>
      <c r="M63" s="7"/>
      <c r="N63" s="7"/>
      <c r="O63" s="7"/>
      <c r="P63" s="10"/>
      <c r="Q63" s="5"/>
    </row>
    <row r="64" spans="1:17" ht="18.75" customHeight="1">
      <c r="A64" s="52"/>
      <c r="B64" s="54" t="s">
        <v>83</v>
      </c>
      <c r="C64" s="51"/>
      <c r="D64" s="51"/>
      <c r="E64" s="51"/>
      <c r="F64" s="51"/>
      <c r="G64" s="23"/>
      <c r="H64" s="6"/>
      <c r="I64" s="8"/>
      <c r="M64" s="7"/>
      <c r="N64" s="7"/>
      <c r="O64" s="7"/>
      <c r="P64" s="10"/>
      <c r="Q64" s="5"/>
    </row>
    <row r="65" spans="1:17" ht="18.75">
      <c r="A65" s="52"/>
      <c r="B65" s="53" t="s">
        <v>607</v>
      </c>
      <c r="C65" s="51"/>
      <c r="D65" s="51"/>
      <c r="E65" s="51">
        <v>1069.36</v>
      </c>
      <c r="F65" s="51"/>
      <c r="G65" s="23"/>
      <c r="H65" s="6"/>
      <c r="I65" s="8"/>
      <c r="M65" s="7"/>
      <c r="N65" s="7"/>
      <c r="O65" s="7"/>
      <c r="P65" s="10"/>
      <c r="Q65" s="5"/>
    </row>
    <row r="66" spans="1:17" ht="37.5" customHeight="1">
      <c r="A66" s="52"/>
      <c r="B66" s="53" t="s">
        <v>575</v>
      </c>
      <c r="C66" s="51"/>
      <c r="D66" s="51"/>
      <c r="E66" s="51">
        <v>3568.85</v>
      </c>
      <c r="F66" s="51"/>
      <c r="G66" s="23"/>
      <c r="H66" s="6"/>
      <c r="I66" s="8"/>
      <c r="M66" s="7"/>
      <c r="N66" s="7"/>
      <c r="O66" s="7"/>
      <c r="P66" s="10"/>
      <c r="Q66" s="5"/>
    </row>
    <row r="67" spans="1:17" ht="18.75" customHeight="1">
      <c r="A67" s="52"/>
      <c r="B67" s="54" t="s">
        <v>84</v>
      </c>
      <c r="C67" s="51"/>
      <c r="D67" s="51"/>
      <c r="E67" s="51"/>
      <c r="F67" s="51"/>
      <c r="G67" s="23"/>
      <c r="H67" s="6"/>
      <c r="I67" s="8"/>
      <c r="M67" s="7"/>
      <c r="N67" s="7"/>
      <c r="O67" s="7"/>
      <c r="P67" s="10"/>
      <c r="Q67" s="5"/>
    </row>
    <row r="68" spans="1:17" ht="57.75" customHeight="1">
      <c r="A68" s="52"/>
      <c r="B68" s="53" t="s">
        <v>668</v>
      </c>
      <c r="C68" s="51"/>
      <c r="D68" s="51"/>
      <c r="E68" s="51">
        <v>5601.96</v>
      </c>
      <c r="F68" s="51"/>
      <c r="G68" s="23"/>
      <c r="H68" s="6"/>
      <c r="I68" s="8"/>
      <c r="M68" s="7"/>
      <c r="N68" s="7"/>
      <c r="O68" s="7"/>
      <c r="P68" s="10"/>
      <c r="Q68" s="5"/>
    </row>
    <row r="69" spans="1:17" ht="54.75" customHeight="1">
      <c r="A69" s="52"/>
      <c r="B69" s="53" t="s">
        <v>624</v>
      </c>
      <c r="C69" s="51"/>
      <c r="D69" s="51"/>
      <c r="E69" s="51">
        <v>2459</v>
      </c>
      <c r="F69" s="51"/>
      <c r="G69" s="23"/>
      <c r="H69" s="6"/>
      <c r="I69" s="8"/>
      <c r="M69" s="7"/>
      <c r="N69" s="7"/>
      <c r="O69" s="7"/>
      <c r="P69" s="10"/>
      <c r="Q69" s="5"/>
    </row>
    <row r="70" spans="1:17" ht="18.75" customHeight="1">
      <c r="A70" s="52"/>
      <c r="B70" s="53" t="s">
        <v>638</v>
      </c>
      <c r="C70" s="51"/>
      <c r="D70" s="51"/>
      <c r="E70" s="51">
        <v>1189.53</v>
      </c>
      <c r="F70" s="51"/>
      <c r="G70" s="23"/>
      <c r="H70" s="6"/>
      <c r="I70" s="8"/>
      <c r="M70" s="7"/>
      <c r="N70" s="7"/>
      <c r="O70" s="7"/>
      <c r="P70" s="10"/>
      <c r="Q70" s="5"/>
    </row>
    <row r="71" spans="1:17" ht="19.5" customHeight="1">
      <c r="A71" s="52"/>
      <c r="B71" s="54" t="s">
        <v>85</v>
      </c>
      <c r="C71" s="51"/>
      <c r="D71" s="51"/>
      <c r="E71" s="51"/>
      <c r="F71" s="51"/>
      <c r="G71" s="23"/>
      <c r="H71" s="6"/>
      <c r="I71" s="8"/>
      <c r="M71" s="7"/>
      <c r="N71" s="7"/>
      <c r="O71" s="7"/>
      <c r="P71" s="10"/>
      <c r="Q71" s="5"/>
    </row>
    <row r="72" spans="1:17" ht="37.5" customHeight="1">
      <c r="A72" s="52"/>
      <c r="B72" s="53" t="s">
        <v>682</v>
      </c>
      <c r="C72" s="51"/>
      <c r="D72" s="51"/>
      <c r="E72" s="51">
        <v>2566.07</v>
      </c>
      <c r="F72" s="51"/>
      <c r="G72" s="23"/>
      <c r="H72" s="6"/>
      <c r="I72" s="8"/>
      <c r="M72" s="7"/>
      <c r="N72" s="7"/>
      <c r="O72" s="7"/>
      <c r="P72" s="10"/>
      <c r="Q72" s="5"/>
    </row>
    <row r="73" spans="1:17" ht="60" customHeight="1">
      <c r="A73" s="52"/>
      <c r="B73" s="53" t="s">
        <v>709</v>
      </c>
      <c r="C73" s="51"/>
      <c r="D73" s="51"/>
      <c r="E73" s="51">
        <v>5236.12</v>
      </c>
      <c r="F73" s="51"/>
      <c r="G73" s="23"/>
      <c r="H73" s="6"/>
      <c r="I73" s="8"/>
      <c r="M73" s="7"/>
      <c r="N73" s="7"/>
      <c r="O73" s="7"/>
      <c r="P73" s="10"/>
      <c r="Q73" s="5"/>
    </row>
    <row r="74" spans="1:23" ht="18.75">
      <c r="A74" s="58"/>
      <c r="B74" s="53" t="s">
        <v>11</v>
      </c>
      <c r="C74" s="55">
        <f>SUM(C13:C39)</f>
        <v>10.129999999999999</v>
      </c>
      <c r="D74" s="51">
        <f>SUM(D13:D43)</f>
        <v>321511.6128</v>
      </c>
      <c r="E74" s="51">
        <f>E13+E14+E15+E16+E17+E18</f>
        <v>252959.02320000003</v>
      </c>
      <c r="F74" s="51">
        <f>SUM(F13:F43)</f>
        <v>321511.6128</v>
      </c>
      <c r="G74" s="23">
        <f>1.04993597951*C74</f>
        <v>10.635851472436299</v>
      </c>
      <c r="H74" s="6">
        <f>1.12035851472*C74</f>
        <v>11.349231754113598</v>
      </c>
      <c r="I74" s="8">
        <f>I18</f>
        <v>2644.88</v>
      </c>
      <c r="M74" s="7"/>
      <c r="P74" s="10"/>
      <c r="Q74" s="5">
        <f>SUM(Q13:Q39)</f>
        <v>8.75</v>
      </c>
      <c r="R74" s="5">
        <f>SUM(R13:R39)</f>
        <v>9.16</v>
      </c>
      <c r="S74" s="5"/>
      <c r="T74" s="5"/>
      <c r="U74" s="5">
        <f>SUM(U13:U39)</f>
        <v>138856.2</v>
      </c>
      <c r="V74" s="5">
        <f>SUM(V13:V39)</f>
        <v>145362.6048</v>
      </c>
      <c r="W74" s="5">
        <f>SUM(W13:W39)</f>
        <v>284218.80480000004</v>
      </c>
    </row>
    <row r="75" spans="1:23" ht="18.75" hidden="1">
      <c r="A75" s="58"/>
      <c r="B75" s="20" t="s">
        <v>134</v>
      </c>
      <c r="C75" s="43"/>
      <c r="D75" s="96">
        <v>-485.79</v>
      </c>
      <c r="E75" s="97">
        <f>D75</f>
        <v>-485.79</v>
      </c>
      <c r="F75" s="44"/>
      <c r="G75" s="109"/>
      <c r="H75" s="73"/>
      <c r="I75" s="8"/>
      <c r="M75" s="7"/>
      <c r="P75" s="10"/>
      <c r="Q75" s="5"/>
      <c r="R75" s="5"/>
      <c r="S75" s="5"/>
      <c r="T75" s="5"/>
      <c r="U75" s="5"/>
      <c r="V75" s="5"/>
      <c r="W75" s="5"/>
    </row>
    <row r="76" spans="1:23" ht="37.5" hidden="1">
      <c r="A76" s="58"/>
      <c r="B76" s="20" t="s">
        <v>135</v>
      </c>
      <c r="C76" s="43"/>
      <c r="D76" s="44">
        <f>D74+D75</f>
        <v>321025.8228</v>
      </c>
      <c r="E76" s="44">
        <f>E74+E75</f>
        <v>252473.23320000002</v>
      </c>
      <c r="F76" s="44">
        <f>F74+F75</f>
        <v>321511.6128</v>
      </c>
      <c r="G76" s="109"/>
      <c r="H76" s="73"/>
      <c r="I76" s="8"/>
      <c r="M76" s="7"/>
      <c r="P76" s="10"/>
      <c r="Q76" s="5"/>
      <c r="R76" s="5"/>
      <c r="S76" s="5"/>
      <c r="T76" s="5"/>
      <c r="U76" s="5"/>
      <c r="V76" s="5"/>
      <c r="W76" s="5"/>
    </row>
    <row r="77" spans="1:37" ht="19.5" customHeight="1" hidden="1">
      <c r="A77" s="58">
        <v>5</v>
      </c>
      <c r="B77" s="53" t="s">
        <v>22</v>
      </c>
      <c r="C77" s="50">
        <v>1.85</v>
      </c>
      <c r="D77" s="51">
        <f>AF77*6*AG77</f>
        <v>54431.6304</v>
      </c>
      <c r="E77" s="51">
        <f>D77</f>
        <v>54431.6304</v>
      </c>
      <c r="F77" s="51">
        <f>AH77*12*AF77</f>
        <v>59985.8784</v>
      </c>
      <c r="G77" s="49" t="e">
        <f>#REF!</f>
        <v>#REF!</v>
      </c>
      <c r="H77" s="5" t="e">
        <f>C77+#REF!</f>
        <v>#REF!</v>
      </c>
      <c r="I77" s="44">
        <v>3.43</v>
      </c>
      <c r="J77">
        <v>10</v>
      </c>
      <c r="K77">
        <v>2</v>
      </c>
      <c r="M77" s="7">
        <f>C77*I77*J77</f>
        <v>63.455000000000005</v>
      </c>
      <c r="N77" s="7" t="e">
        <f>#REF!*I77*K77</f>
        <v>#REF!</v>
      </c>
      <c r="O77" s="7" t="e">
        <f>SUM(M77:N77)</f>
        <v>#REF!</v>
      </c>
      <c r="P77" s="9"/>
      <c r="Q77" s="5">
        <v>1.47</v>
      </c>
      <c r="R77">
        <v>1.58</v>
      </c>
      <c r="S77">
        <v>6</v>
      </c>
      <c r="T77">
        <v>6</v>
      </c>
      <c r="U77">
        <f>Q77*I77*S77</f>
        <v>30.2526</v>
      </c>
      <c r="V77">
        <f>R77*T77*I77</f>
        <v>32.516400000000004</v>
      </c>
      <c r="W77">
        <f>SUM(U77:V77)</f>
        <v>62.769000000000005</v>
      </c>
      <c r="AB77" t="e">
        <f>#REF!</f>
        <v>#REF!</v>
      </c>
      <c r="AC77" s="49" t="e">
        <f>#REF!</f>
        <v>#REF!</v>
      </c>
      <c r="AD77" s="49">
        <v>3.05</v>
      </c>
      <c r="AE77" t="e">
        <f>#REF!</f>
        <v>#REF!</v>
      </c>
      <c r="AF77" s="5">
        <f>AF18</f>
        <v>2644.88</v>
      </c>
      <c r="AG77">
        <v>3.43</v>
      </c>
      <c r="AH77">
        <v>1.89</v>
      </c>
      <c r="AI77" t="e">
        <f>#REF!</f>
        <v>#REF!</v>
      </c>
      <c r="AJ77">
        <v>3.05</v>
      </c>
      <c r="AK77">
        <v>3.43</v>
      </c>
    </row>
    <row r="78" spans="1:16" ht="18.75">
      <c r="A78" s="59"/>
      <c r="B78" s="59"/>
      <c r="C78" s="59"/>
      <c r="D78" s="59"/>
      <c r="E78" s="59"/>
      <c r="F78" s="59"/>
      <c r="G78" s="16"/>
      <c r="P78" s="10"/>
    </row>
    <row r="79" spans="1:16" ht="18.75">
      <c r="A79" s="153" t="s">
        <v>137</v>
      </c>
      <c r="B79" s="153"/>
      <c r="C79" s="140">
        <v>208819.81</v>
      </c>
      <c r="D79" s="74" t="s">
        <v>13</v>
      </c>
      <c r="E79" s="80"/>
      <c r="F79" s="80"/>
      <c r="G79" s="16"/>
      <c r="P79" s="10"/>
    </row>
    <row r="80" spans="1:16" ht="18.75">
      <c r="A80" s="153" t="s">
        <v>715</v>
      </c>
      <c r="B80" s="153"/>
      <c r="C80" s="140">
        <v>181442.01</v>
      </c>
      <c r="D80" s="74" t="s">
        <v>13</v>
      </c>
      <c r="E80" s="80"/>
      <c r="F80" s="80"/>
      <c r="G80" s="16"/>
      <c r="P80" s="10"/>
    </row>
    <row r="81" spans="1:7" ht="18.75">
      <c r="A81" s="163" t="s">
        <v>12</v>
      </c>
      <c r="B81" s="163"/>
      <c r="C81" s="163"/>
      <c r="D81" s="163"/>
      <c r="E81" s="163"/>
      <c r="F81" s="163"/>
      <c r="G81" s="16"/>
    </row>
    <row r="82" spans="1:7" ht="18.75" customHeight="1" hidden="1">
      <c r="A82" s="170" t="s">
        <v>26</v>
      </c>
      <c r="B82" s="170"/>
      <c r="C82" s="63" t="e">
        <f>C79-#REF!</f>
        <v>#REF!</v>
      </c>
      <c r="D82" s="59"/>
      <c r="E82" s="59"/>
      <c r="F82" s="59"/>
      <c r="G82" s="16"/>
    </row>
    <row r="83" spans="1:7" ht="18.75" customHeight="1" hidden="1">
      <c r="A83" s="170" t="s">
        <v>28</v>
      </c>
      <c r="B83" s="170"/>
      <c r="C83" s="60">
        <f>D74-E74</f>
        <v>68552.58959999998</v>
      </c>
      <c r="D83" s="61"/>
      <c r="E83" s="61"/>
      <c r="F83" s="61"/>
      <c r="G83" s="16"/>
    </row>
    <row r="84" spans="1:7" ht="18.75">
      <c r="A84" s="62"/>
      <c r="B84" s="59"/>
      <c r="C84" s="59"/>
      <c r="D84" s="59"/>
      <c r="E84" s="59"/>
      <c r="F84" s="59"/>
      <c r="G84" s="16"/>
    </row>
    <row r="85" spans="2:7" ht="12.75">
      <c r="B85" s="1"/>
      <c r="C85" s="1"/>
      <c r="D85" s="1"/>
      <c r="E85" s="1"/>
      <c r="F85" s="1"/>
      <c r="G85" s="1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83:B83"/>
    <mergeCell ref="I9:P12"/>
    <mergeCell ref="A82:B82"/>
    <mergeCell ref="Q9:W12"/>
    <mergeCell ref="A81:F81"/>
    <mergeCell ref="A79:B79"/>
    <mergeCell ref="A80:B80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K83"/>
  <sheetViews>
    <sheetView view="pageBreakPreview" zoomScale="75" zoomScaleSheetLayoutView="75" zoomScalePageLayoutView="0" workbookViewId="0" topLeftCell="A28">
      <selection activeCell="F13" sqref="F13:F18"/>
    </sheetView>
  </sheetViews>
  <sheetFormatPr defaultColWidth="9.00390625" defaultRowHeight="12.75"/>
  <cols>
    <col min="1" max="1" width="15.75390625" style="0" bestFit="1" customWidth="1"/>
    <col min="2" max="2" width="61.875" style="0" customWidth="1"/>
    <col min="3" max="3" width="14.75390625" style="0" customWidth="1"/>
    <col min="4" max="4" width="17.125" style="0" customWidth="1"/>
    <col min="5" max="5" width="14.625" style="0" customWidth="1"/>
    <col min="6" max="6" width="16.75390625" style="0" customWidth="1"/>
    <col min="7" max="7" width="6.625" style="0" hidden="1" customWidth="1"/>
    <col min="8" max="8" width="5.375" style="0" hidden="1" customWidth="1"/>
    <col min="9" max="9" width="7.00390625" style="0" hidden="1" customWidth="1"/>
    <col min="10" max="10" width="3.75390625" style="0" hidden="1" customWidth="1"/>
    <col min="11" max="12" width="2.625" style="0" hidden="1" customWidth="1"/>
    <col min="13" max="13" width="10.00390625" style="0" hidden="1" customWidth="1"/>
    <col min="14" max="14" width="8.875" style="0" hidden="1" customWidth="1"/>
    <col min="15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4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56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147</v>
      </c>
      <c r="C7" s="110">
        <v>3204.8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96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72">
        <v>1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7" ht="18.75">
      <c r="A13" s="21" t="s">
        <v>4</v>
      </c>
      <c r="B13" s="20" t="s">
        <v>5</v>
      </c>
      <c r="C13" s="96">
        <v>1.38</v>
      </c>
      <c r="D13" s="22">
        <f aca="true" t="shared" si="0" ref="D13:D18">12*C13*AI13</f>
        <v>53071.488</v>
      </c>
      <c r="E13" s="22">
        <f>D13</f>
        <v>53071.488</v>
      </c>
      <c r="F13" s="22">
        <f aca="true" t="shared" si="1" ref="F13:F18">D13</f>
        <v>53071.488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3204.8</v>
      </c>
      <c r="J13">
        <v>6</v>
      </c>
      <c r="K13">
        <v>2</v>
      </c>
      <c r="L13">
        <v>4</v>
      </c>
      <c r="M13" s="7">
        <f aca="true" t="shared" si="4" ref="M13:M18">C13*I13*J13</f>
        <v>26535.744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20190.24</v>
      </c>
      <c r="V13">
        <f aca="true" t="shared" si="7" ref="V13:V18">T13*R13*I13</f>
        <v>20959.392000000003</v>
      </c>
      <c r="W13">
        <f aca="true" t="shared" si="8" ref="W13:W18">SUM(U13:V13)</f>
        <v>41149.632000000005</v>
      </c>
      <c r="AI13" s="49">
        <f>C7</f>
        <v>3204.8</v>
      </c>
      <c r="AJ13" s="5" t="e">
        <f>C13+#REF!</f>
        <v>#REF!</v>
      </c>
      <c r="AK13" s="44">
        <v>1.14</v>
      </c>
    </row>
    <row r="14" spans="1:37" ht="18.75" customHeight="1">
      <c r="A14" s="21" t="s">
        <v>6</v>
      </c>
      <c r="B14" s="20" t="s">
        <v>7</v>
      </c>
      <c r="C14" s="96">
        <v>1.75</v>
      </c>
      <c r="D14" s="22">
        <f t="shared" si="0"/>
        <v>67300.8</v>
      </c>
      <c r="E14" s="22">
        <f>D14</f>
        <v>67300.8</v>
      </c>
      <c r="F14" s="22">
        <f t="shared" si="1"/>
        <v>67300.8</v>
      </c>
      <c r="G14" s="23">
        <f t="shared" si="2"/>
        <v>1.8373879641425002</v>
      </c>
      <c r="H14" s="6">
        <f t="shared" si="3"/>
        <v>1.96062740076</v>
      </c>
      <c r="I14" s="8">
        <f>I13</f>
        <v>3204.8</v>
      </c>
      <c r="J14">
        <v>6</v>
      </c>
      <c r="K14">
        <v>2</v>
      </c>
      <c r="L14">
        <v>4</v>
      </c>
      <c r="M14" s="7">
        <f t="shared" si="4"/>
        <v>33650.4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25574.304000000004</v>
      </c>
      <c r="V14">
        <f t="shared" si="7"/>
        <v>26728.032</v>
      </c>
      <c r="W14">
        <f t="shared" si="8"/>
        <v>52302.336</v>
      </c>
      <c r="AI14">
        <f>AI13</f>
        <v>3204.8</v>
      </c>
      <c r="AJ14" s="5" t="e">
        <f>C14+#REF!</f>
        <v>#REF!</v>
      </c>
      <c r="AK14" s="44">
        <v>1.46</v>
      </c>
    </row>
    <row r="15" spans="1:37" ht="18.75">
      <c r="A15" s="21" t="s">
        <v>8</v>
      </c>
      <c r="B15" s="20" t="s">
        <v>9</v>
      </c>
      <c r="C15" s="96"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3204.8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2499.744</v>
      </c>
      <c r="V15">
        <f t="shared" si="7"/>
        <v>0</v>
      </c>
      <c r="W15">
        <f t="shared" si="8"/>
        <v>2499.744</v>
      </c>
      <c r="AI15">
        <f>AI14</f>
        <v>3204.8</v>
      </c>
      <c r="AJ15" s="5" t="e">
        <f>C15+#REF!</f>
        <v>#REF!</v>
      </c>
      <c r="AK15" s="44">
        <v>0</v>
      </c>
    </row>
    <row r="16" spans="1:37" ht="18.75">
      <c r="A16" s="21" t="s">
        <v>16</v>
      </c>
      <c r="B16" s="20" t="s">
        <v>10</v>
      </c>
      <c r="C16" s="96">
        <v>1.09</v>
      </c>
      <c r="D16" s="22">
        <f t="shared" si="0"/>
        <v>41918.78400000001</v>
      </c>
      <c r="E16" s="22">
        <f>D16</f>
        <v>41918.78400000001</v>
      </c>
      <c r="F16" s="22">
        <f t="shared" si="1"/>
        <v>41918.78400000001</v>
      </c>
      <c r="G16" s="23">
        <f t="shared" si="2"/>
        <v>1.1444302176659003</v>
      </c>
      <c r="H16" s="6">
        <f t="shared" si="3"/>
        <v>1.2211907810448</v>
      </c>
      <c r="I16" s="8">
        <f>I15</f>
        <v>3204.8</v>
      </c>
      <c r="J16">
        <v>6</v>
      </c>
      <c r="K16">
        <v>2</v>
      </c>
      <c r="L16">
        <v>4</v>
      </c>
      <c r="M16" s="7">
        <f t="shared" si="4"/>
        <v>20959.392000000003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15190.752000000002</v>
      </c>
      <c r="V16">
        <f t="shared" si="7"/>
        <v>15767.616</v>
      </c>
      <c r="W16">
        <f t="shared" si="8"/>
        <v>30958.368000000002</v>
      </c>
      <c r="AI16">
        <f>AI15</f>
        <v>3204.8</v>
      </c>
      <c r="AJ16" s="5" t="e">
        <f>C16+#REF!</f>
        <v>#REF!</v>
      </c>
      <c r="AK16" s="44">
        <v>0.58</v>
      </c>
    </row>
    <row r="17" spans="1:37" ht="18.75">
      <c r="A17" s="21" t="s">
        <v>17</v>
      </c>
      <c r="B17" s="20" t="s">
        <v>14</v>
      </c>
      <c r="C17" s="96"/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3204.8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23843.712</v>
      </c>
      <c r="V17">
        <f t="shared" si="7"/>
        <v>23843.712</v>
      </c>
      <c r="W17">
        <f t="shared" si="8"/>
        <v>47687.424</v>
      </c>
      <c r="AI17">
        <f>AI16</f>
        <v>3204.8</v>
      </c>
      <c r="AJ17" s="5" t="e">
        <f>C17+#REF!</f>
        <v>#REF!</v>
      </c>
      <c r="AK17" s="44">
        <v>1.24</v>
      </c>
    </row>
    <row r="18" spans="1:37" ht="56.25">
      <c r="A18" s="21" t="s">
        <v>18</v>
      </c>
      <c r="B18" s="20" t="s">
        <v>19</v>
      </c>
      <c r="C18" s="96">
        <f>1.99+3.92</f>
        <v>5.91</v>
      </c>
      <c r="D18" s="22">
        <f t="shared" si="0"/>
        <v>227284.41600000003</v>
      </c>
      <c r="E18" s="51">
        <f>E20+E22+E24+E25+E27+E28+E29+E31+E33+E35+E36+E38+E39+E41+E57+E58+E60+E61+E63+E64</f>
        <v>82960.75</v>
      </c>
      <c r="F18" s="22">
        <f t="shared" si="1"/>
        <v>227284.41600000003</v>
      </c>
      <c r="G18" s="23">
        <f t="shared" si="2"/>
        <v>6.2051216389041</v>
      </c>
      <c r="H18" s="6">
        <f t="shared" si="3"/>
        <v>6.6213188219951995</v>
      </c>
      <c r="I18" s="8">
        <f>I17</f>
        <v>3204.8</v>
      </c>
      <c r="J18">
        <v>6</v>
      </c>
      <c r="K18">
        <v>2</v>
      </c>
      <c r="L18">
        <v>4</v>
      </c>
      <c r="M18" s="7">
        <f t="shared" si="4"/>
        <v>113642.20800000001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80953.248</v>
      </c>
      <c r="V18">
        <f t="shared" si="7"/>
        <v>88837.056</v>
      </c>
      <c r="W18">
        <f t="shared" si="8"/>
        <v>169790.304</v>
      </c>
      <c r="AI18">
        <f>AI17</f>
        <v>3204.8</v>
      </c>
      <c r="AJ18" s="5" t="e">
        <f>C18+#REF!</f>
        <v>#REF!</v>
      </c>
      <c r="AK18" s="44">
        <v>5.18</v>
      </c>
    </row>
    <row r="19" spans="1:18" ht="18.75">
      <c r="A19" s="21"/>
      <c r="B19" s="43" t="s">
        <v>62</v>
      </c>
      <c r="C19" s="30"/>
      <c r="D19" s="30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18.75">
      <c r="A20" s="21"/>
      <c r="B20" s="20" t="s">
        <v>172</v>
      </c>
      <c r="C20" s="22"/>
      <c r="D20" s="22"/>
      <c r="E20" s="51">
        <v>476.09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43" t="s">
        <v>117</v>
      </c>
      <c r="C21" s="22"/>
      <c r="D21" s="22"/>
      <c r="E21" s="51"/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35" t="s">
        <v>214</v>
      </c>
      <c r="C22" s="22"/>
      <c r="D22" s="22"/>
      <c r="E22" s="51">
        <v>476.09</v>
      </c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>
      <c r="A23" s="21"/>
      <c r="B23" s="43" t="s">
        <v>95</v>
      </c>
      <c r="C23" s="22"/>
      <c r="D23" s="22"/>
      <c r="E23" s="51"/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>
      <c r="A24" s="21"/>
      <c r="B24" s="43" t="s">
        <v>319</v>
      </c>
      <c r="C24" s="22"/>
      <c r="D24" s="22"/>
      <c r="E24" s="51">
        <v>245.41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>
      <c r="A25" s="21"/>
      <c r="B25" s="43" t="s">
        <v>335</v>
      </c>
      <c r="C25" s="22"/>
      <c r="D25" s="22"/>
      <c r="E25" s="51">
        <v>462.86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>
      <c r="A26" s="21"/>
      <c r="B26" s="43" t="s">
        <v>66</v>
      </c>
      <c r="C26" s="22"/>
      <c r="D26" s="22"/>
      <c r="E26" s="51"/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18" ht="37.5">
      <c r="A27" s="21"/>
      <c r="B27" s="20" t="s">
        <v>280</v>
      </c>
      <c r="C27" s="22"/>
      <c r="D27" s="22"/>
      <c r="E27" s="51">
        <v>8947.42</v>
      </c>
      <c r="F27" s="22"/>
      <c r="G27" s="23"/>
      <c r="H27" s="6"/>
      <c r="I27" s="8"/>
      <c r="M27" s="7"/>
      <c r="N27" s="7"/>
      <c r="O27" s="7"/>
      <c r="P27" s="9"/>
      <c r="Q27" s="5"/>
      <c r="R27" s="5"/>
    </row>
    <row r="28" spans="1:18" ht="18.75">
      <c r="A28" s="21"/>
      <c r="B28" s="20" t="s">
        <v>290</v>
      </c>
      <c r="C28" s="22"/>
      <c r="D28" s="22"/>
      <c r="E28" s="51">
        <v>383.94</v>
      </c>
      <c r="F28" s="22"/>
      <c r="G28" s="23"/>
      <c r="H28" s="6"/>
      <c r="I28" s="8"/>
      <c r="M28" s="7"/>
      <c r="N28" s="7"/>
      <c r="O28" s="7"/>
      <c r="P28" s="9"/>
      <c r="Q28" s="5"/>
      <c r="R28" s="5"/>
    </row>
    <row r="29" spans="1:18" ht="18.75">
      <c r="A29" s="21"/>
      <c r="B29" s="20" t="s">
        <v>303</v>
      </c>
      <c r="C29" s="22"/>
      <c r="D29" s="22"/>
      <c r="E29" s="51">
        <v>2133.32</v>
      </c>
      <c r="F29" s="22"/>
      <c r="G29" s="23"/>
      <c r="H29" s="6"/>
      <c r="I29" s="8"/>
      <c r="M29" s="7"/>
      <c r="N29" s="7"/>
      <c r="O29" s="7"/>
      <c r="P29" s="9"/>
      <c r="Q29" s="5"/>
      <c r="R29" s="5"/>
    </row>
    <row r="30" spans="1:18" ht="18.75">
      <c r="A30" s="21"/>
      <c r="B30" s="43" t="s">
        <v>96</v>
      </c>
      <c r="C30" s="22"/>
      <c r="D30" s="22"/>
      <c r="E30" s="51"/>
      <c r="F30" s="22"/>
      <c r="G30" s="23"/>
      <c r="H30" s="6"/>
      <c r="I30" s="8"/>
      <c r="M30" s="7"/>
      <c r="N30" s="7"/>
      <c r="O30" s="7"/>
      <c r="P30" s="9"/>
      <c r="Q30" s="5"/>
      <c r="R30" s="5"/>
    </row>
    <row r="31" spans="1:18" ht="18.75">
      <c r="A31" s="21"/>
      <c r="B31" s="20" t="s">
        <v>350</v>
      </c>
      <c r="C31" s="22"/>
      <c r="D31" s="22"/>
      <c r="E31" s="51">
        <v>347</v>
      </c>
      <c r="F31" s="22"/>
      <c r="G31" s="23"/>
      <c r="H31" s="6"/>
      <c r="I31" s="8"/>
      <c r="M31" s="7"/>
      <c r="N31" s="7"/>
      <c r="O31" s="7"/>
      <c r="P31" s="9"/>
      <c r="Q31" s="5"/>
      <c r="R31" s="5"/>
    </row>
    <row r="32" spans="1:18" ht="18.75">
      <c r="A32" s="21"/>
      <c r="B32" s="43" t="s">
        <v>68</v>
      </c>
      <c r="C32" s="22"/>
      <c r="D32" s="22"/>
      <c r="E32" s="51"/>
      <c r="F32" s="22"/>
      <c r="G32" s="23"/>
      <c r="H32" s="6"/>
      <c r="I32" s="8"/>
      <c r="M32" s="7"/>
      <c r="N32" s="7"/>
      <c r="O32" s="7"/>
      <c r="P32" s="9"/>
      <c r="Q32" s="5"/>
      <c r="R32" s="5"/>
    </row>
    <row r="33" spans="1:18" ht="18.75">
      <c r="A33" s="21"/>
      <c r="B33" s="20" t="s">
        <v>101</v>
      </c>
      <c r="C33" s="22"/>
      <c r="D33" s="22"/>
      <c r="E33" s="51">
        <v>345.32</v>
      </c>
      <c r="F33" s="22"/>
      <c r="G33" s="23"/>
      <c r="H33" s="6"/>
      <c r="I33" s="8"/>
      <c r="M33" s="7"/>
      <c r="N33" s="7"/>
      <c r="O33" s="7"/>
      <c r="P33" s="9"/>
      <c r="Q33" s="5"/>
      <c r="R33" s="5"/>
    </row>
    <row r="34" spans="1:18" ht="18.75">
      <c r="A34" s="21"/>
      <c r="B34" s="43" t="s">
        <v>69</v>
      </c>
      <c r="C34" s="22"/>
      <c r="D34" s="22"/>
      <c r="E34" s="51"/>
      <c r="F34" s="22"/>
      <c r="G34" s="23"/>
      <c r="H34" s="6"/>
      <c r="I34" s="8"/>
      <c r="M34" s="7"/>
      <c r="N34" s="7"/>
      <c r="O34" s="7"/>
      <c r="P34" s="9"/>
      <c r="Q34" s="5"/>
      <c r="R34" s="5"/>
    </row>
    <row r="35" spans="1:18" ht="18.75">
      <c r="A35" s="21"/>
      <c r="B35" s="20" t="s">
        <v>458</v>
      </c>
      <c r="C35" s="22"/>
      <c r="D35" s="22"/>
      <c r="E35" s="51">
        <v>524.72</v>
      </c>
      <c r="F35" s="22"/>
      <c r="G35" s="23"/>
      <c r="H35" s="6"/>
      <c r="I35" s="8"/>
      <c r="M35" s="7"/>
      <c r="N35" s="7"/>
      <c r="O35" s="7"/>
      <c r="P35" s="9"/>
      <c r="Q35" s="5"/>
      <c r="R35" s="5"/>
    </row>
    <row r="36" spans="1:18" ht="56.25">
      <c r="A36" s="21"/>
      <c r="B36" s="20" t="s">
        <v>437</v>
      </c>
      <c r="C36" s="22"/>
      <c r="D36" s="22"/>
      <c r="E36" s="51">
        <v>2526.83</v>
      </c>
      <c r="F36" s="22"/>
      <c r="G36" s="23"/>
      <c r="H36" s="6"/>
      <c r="I36" s="8"/>
      <c r="M36" s="7"/>
      <c r="N36" s="7"/>
      <c r="O36" s="7"/>
      <c r="P36" s="9"/>
      <c r="Q36" s="5"/>
      <c r="R36" s="5"/>
    </row>
    <row r="37" spans="1:23" ht="18.75">
      <c r="A37" s="21"/>
      <c r="B37" s="44" t="s">
        <v>81</v>
      </c>
      <c r="C37" s="22"/>
      <c r="D37" s="22"/>
      <c r="E37" s="51"/>
      <c r="F37" s="30"/>
      <c r="G37" s="23"/>
      <c r="H37" s="6"/>
      <c r="I37" s="8"/>
      <c r="J37">
        <v>6</v>
      </c>
      <c r="K37">
        <v>2</v>
      </c>
      <c r="L37">
        <v>4</v>
      </c>
      <c r="M37" s="7">
        <f>C37*I37*J37</f>
        <v>0</v>
      </c>
      <c r="N37" s="7" t="e">
        <f>I37*#REF!*K37</f>
        <v>#REF!</v>
      </c>
      <c r="O37" s="7" t="e">
        <f>#REF!*I37*L37</f>
        <v>#REF!</v>
      </c>
      <c r="P37" s="10"/>
      <c r="Q37" s="5"/>
      <c r="U37">
        <f>I37*Q37*T37</f>
        <v>0</v>
      </c>
      <c r="V37">
        <f>T37*R37*I37</f>
        <v>0</v>
      </c>
      <c r="W37">
        <f>SUM(U37:V37)</f>
        <v>0</v>
      </c>
    </row>
    <row r="38" spans="1:23" ht="37.5">
      <c r="A38" s="21"/>
      <c r="B38" s="20" t="s">
        <v>489</v>
      </c>
      <c r="C38" s="22"/>
      <c r="D38" s="22"/>
      <c r="E38" s="51">
        <v>2255.48</v>
      </c>
      <c r="F38" s="30"/>
      <c r="G38" s="23"/>
      <c r="H38" s="6"/>
      <c r="I38" s="8"/>
      <c r="J38">
        <v>6</v>
      </c>
      <c r="K38">
        <v>2</v>
      </c>
      <c r="L38">
        <v>4</v>
      </c>
      <c r="M38" s="7">
        <f>C38*I38*J38</f>
        <v>0</v>
      </c>
      <c r="N38" s="7" t="e">
        <f>I38*#REF!*K38</f>
        <v>#REF!</v>
      </c>
      <c r="O38" s="7" t="e">
        <f>#REF!*I38*L38</f>
        <v>#REF!</v>
      </c>
      <c r="P38" s="10"/>
      <c r="Q38" s="5"/>
      <c r="U38">
        <f>I38*Q38*T38</f>
        <v>0</v>
      </c>
      <c r="V38">
        <f>T38*R38*I38</f>
        <v>0</v>
      </c>
      <c r="W38">
        <f>SUM(U38:V38)</f>
        <v>0</v>
      </c>
    </row>
    <row r="39" spans="1:17" ht="37.5">
      <c r="A39" s="21"/>
      <c r="B39" s="20" t="s">
        <v>516</v>
      </c>
      <c r="C39" s="22"/>
      <c r="D39" s="22"/>
      <c r="E39" s="51">
        <v>52616.08</v>
      </c>
      <c r="F39" s="30"/>
      <c r="G39" s="23"/>
      <c r="H39" s="6"/>
      <c r="I39" s="8"/>
      <c r="M39" s="7"/>
      <c r="N39" s="7"/>
      <c r="O39" s="7"/>
      <c r="P39" s="10"/>
      <c r="Q39" s="5"/>
    </row>
    <row r="40" spans="1:17" ht="18.75">
      <c r="A40" s="21"/>
      <c r="B40" s="43" t="s">
        <v>82</v>
      </c>
      <c r="C40" s="22"/>
      <c r="D40" s="22"/>
      <c r="E40" s="51"/>
      <c r="F40" s="30"/>
      <c r="G40" s="23"/>
      <c r="H40" s="6"/>
      <c r="I40" s="8"/>
      <c r="M40" s="7"/>
      <c r="N40" s="7"/>
      <c r="O40" s="7"/>
      <c r="P40" s="10"/>
      <c r="Q40" s="5"/>
    </row>
    <row r="41" spans="1:17" ht="18.75">
      <c r="A41" s="21"/>
      <c r="B41" s="20" t="s">
        <v>522</v>
      </c>
      <c r="C41" s="22"/>
      <c r="D41" s="22"/>
      <c r="E41" s="51">
        <v>193.12</v>
      </c>
      <c r="F41" s="30"/>
      <c r="G41" s="23"/>
      <c r="H41" s="6"/>
      <c r="I41" s="8"/>
      <c r="M41" s="7"/>
      <c r="N41" s="7"/>
      <c r="O41" s="7"/>
      <c r="P41" s="10"/>
      <c r="Q41" s="5"/>
    </row>
    <row r="42" spans="1:17" ht="18.75">
      <c r="A42" s="21"/>
      <c r="B42" s="43" t="s">
        <v>83</v>
      </c>
      <c r="C42" s="22"/>
      <c r="D42" s="22"/>
      <c r="E42" s="51"/>
      <c r="F42" s="30"/>
      <c r="G42" s="23"/>
      <c r="H42" s="6"/>
      <c r="I42" s="8"/>
      <c r="M42" s="7"/>
      <c r="N42" s="7"/>
      <c r="O42" s="7"/>
      <c r="P42" s="10"/>
      <c r="Q42" s="5"/>
    </row>
    <row r="43" spans="1:17" ht="18.75" hidden="1">
      <c r="A43" s="21"/>
      <c r="B43" s="20" t="s">
        <v>21</v>
      </c>
      <c r="C43" s="30"/>
      <c r="D43" s="30"/>
      <c r="E43" s="51">
        <v>8916</v>
      </c>
      <c r="F43" s="30"/>
      <c r="G43" s="23"/>
      <c r="H43" s="6"/>
      <c r="I43" s="8"/>
      <c r="M43" s="7"/>
      <c r="N43" s="7"/>
      <c r="O43" s="7"/>
      <c r="P43" s="10"/>
      <c r="Q43" s="5"/>
    </row>
    <row r="44" spans="1:17" ht="18.75" hidden="1">
      <c r="A44" s="21"/>
      <c r="B44" s="20" t="s">
        <v>21</v>
      </c>
      <c r="C44" s="30"/>
      <c r="D44" s="30"/>
      <c r="E44" s="51">
        <v>8916</v>
      </c>
      <c r="F44" s="30"/>
      <c r="G44" s="23"/>
      <c r="H44" s="6"/>
      <c r="I44" s="8"/>
      <c r="M44" s="7"/>
      <c r="N44" s="7"/>
      <c r="O44" s="7"/>
      <c r="P44" s="10"/>
      <c r="Q44" s="5"/>
    </row>
    <row r="45" spans="1:17" ht="18.75" hidden="1">
      <c r="A45" s="21"/>
      <c r="B45" s="20" t="s">
        <v>21</v>
      </c>
      <c r="C45" s="30"/>
      <c r="D45" s="30"/>
      <c r="E45" s="51">
        <v>8916</v>
      </c>
      <c r="F45" s="30"/>
      <c r="G45" s="23"/>
      <c r="H45" s="6"/>
      <c r="I45" s="8"/>
      <c r="M45" s="7"/>
      <c r="N45" s="7"/>
      <c r="O45" s="7"/>
      <c r="P45" s="10"/>
      <c r="Q45" s="5"/>
    </row>
    <row r="46" spans="1:17" ht="18.75" hidden="1">
      <c r="A46" s="21"/>
      <c r="B46" s="20" t="s">
        <v>21</v>
      </c>
      <c r="C46" s="30"/>
      <c r="D46" s="30"/>
      <c r="E46" s="51">
        <v>8916</v>
      </c>
      <c r="F46" s="30"/>
      <c r="G46" s="23"/>
      <c r="H46" s="6"/>
      <c r="I46" s="8"/>
      <c r="M46" s="7"/>
      <c r="N46" s="7"/>
      <c r="O46" s="7"/>
      <c r="P46" s="10"/>
      <c r="Q46" s="5"/>
    </row>
    <row r="47" spans="1:17" ht="18.75" hidden="1">
      <c r="A47" s="21"/>
      <c r="B47" s="20" t="s">
        <v>21</v>
      </c>
      <c r="C47" s="30"/>
      <c r="D47" s="30"/>
      <c r="E47" s="51">
        <v>8916</v>
      </c>
      <c r="F47" s="30"/>
      <c r="G47" s="23"/>
      <c r="H47" s="6"/>
      <c r="I47" s="8"/>
      <c r="M47" s="7"/>
      <c r="N47" s="7"/>
      <c r="O47" s="7"/>
      <c r="P47" s="10"/>
      <c r="Q47" s="5"/>
    </row>
    <row r="48" spans="1:17" ht="18.75" hidden="1">
      <c r="A48" s="21"/>
      <c r="B48" s="20" t="s">
        <v>21</v>
      </c>
      <c r="C48" s="30"/>
      <c r="D48" s="30"/>
      <c r="E48" s="51">
        <v>8916</v>
      </c>
      <c r="F48" s="30"/>
      <c r="G48" s="23"/>
      <c r="H48" s="6"/>
      <c r="I48" s="8"/>
      <c r="M48" s="7"/>
      <c r="N48" s="7"/>
      <c r="O48" s="7"/>
      <c r="P48" s="10"/>
      <c r="Q48" s="5"/>
    </row>
    <row r="49" spans="1:17" ht="18.75" hidden="1">
      <c r="A49" s="21"/>
      <c r="B49" s="20" t="s">
        <v>21</v>
      </c>
      <c r="C49" s="30"/>
      <c r="D49" s="30"/>
      <c r="E49" s="51">
        <v>8916</v>
      </c>
      <c r="F49" s="30"/>
      <c r="G49" s="23"/>
      <c r="H49" s="6"/>
      <c r="I49" s="8"/>
      <c r="M49" s="7"/>
      <c r="N49" s="7"/>
      <c r="O49" s="7"/>
      <c r="P49" s="10"/>
      <c r="Q49" s="5"/>
    </row>
    <row r="50" spans="1:17" ht="18.75" hidden="1">
      <c r="A50" s="21"/>
      <c r="B50" s="20" t="s">
        <v>21</v>
      </c>
      <c r="C50" s="30"/>
      <c r="D50" s="30"/>
      <c r="E50" s="51">
        <v>8916</v>
      </c>
      <c r="F50" s="30"/>
      <c r="G50" s="23"/>
      <c r="H50" s="6"/>
      <c r="I50" s="8"/>
      <c r="M50" s="7"/>
      <c r="N50" s="7"/>
      <c r="O50" s="7"/>
      <c r="P50" s="10"/>
      <c r="Q50" s="5"/>
    </row>
    <row r="51" spans="1:17" ht="18.75" hidden="1">
      <c r="A51" s="21"/>
      <c r="B51" s="20" t="s">
        <v>21</v>
      </c>
      <c r="C51" s="30"/>
      <c r="D51" s="30"/>
      <c r="E51" s="51">
        <v>8916</v>
      </c>
      <c r="F51" s="30"/>
      <c r="G51" s="23"/>
      <c r="H51" s="6"/>
      <c r="I51" s="8"/>
      <c r="M51" s="7"/>
      <c r="N51" s="7"/>
      <c r="O51" s="7"/>
      <c r="P51" s="10"/>
      <c r="Q51" s="5"/>
    </row>
    <row r="52" spans="1:17" ht="18.75" hidden="1">
      <c r="A52" s="21"/>
      <c r="B52" s="20" t="s">
        <v>21</v>
      </c>
      <c r="C52" s="30"/>
      <c r="D52" s="30"/>
      <c r="E52" s="51">
        <v>8916</v>
      </c>
      <c r="F52" s="30"/>
      <c r="G52" s="23"/>
      <c r="H52" s="6"/>
      <c r="I52" s="8"/>
      <c r="M52" s="7"/>
      <c r="N52" s="7"/>
      <c r="O52" s="7"/>
      <c r="P52" s="10"/>
      <c r="Q52" s="5"/>
    </row>
    <row r="53" spans="1:17" ht="18.75" hidden="1">
      <c r="A53" s="21"/>
      <c r="B53" s="20" t="s">
        <v>21</v>
      </c>
      <c r="C53" s="30"/>
      <c r="D53" s="30"/>
      <c r="E53" s="51">
        <v>8916</v>
      </c>
      <c r="F53" s="30"/>
      <c r="G53" s="23"/>
      <c r="H53" s="6"/>
      <c r="I53" s="8"/>
      <c r="M53" s="7"/>
      <c r="N53" s="7"/>
      <c r="O53" s="7"/>
      <c r="P53" s="10"/>
      <c r="Q53" s="5"/>
    </row>
    <row r="54" spans="1:17" ht="18.75" hidden="1">
      <c r="A54" s="21"/>
      <c r="B54" s="20" t="s">
        <v>21</v>
      </c>
      <c r="C54" s="30"/>
      <c r="D54" s="30"/>
      <c r="E54" s="51">
        <v>8916</v>
      </c>
      <c r="F54" s="30"/>
      <c r="G54" s="23"/>
      <c r="H54" s="6"/>
      <c r="I54" s="8"/>
      <c r="M54" s="7"/>
      <c r="N54" s="7"/>
      <c r="O54" s="7"/>
      <c r="P54" s="10"/>
      <c r="Q54" s="5"/>
    </row>
    <row r="55" spans="1:17" ht="18.75" hidden="1">
      <c r="A55" s="21"/>
      <c r="B55" s="20" t="s">
        <v>21</v>
      </c>
      <c r="C55" s="30"/>
      <c r="D55" s="30"/>
      <c r="E55" s="51">
        <v>8916</v>
      </c>
      <c r="F55" s="30"/>
      <c r="G55" s="23"/>
      <c r="H55" s="6"/>
      <c r="I55" s="8"/>
      <c r="M55" s="7"/>
      <c r="N55" s="7"/>
      <c r="O55" s="7"/>
      <c r="P55" s="10"/>
      <c r="Q55" s="5"/>
    </row>
    <row r="56" spans="1:17" ht="18.75" customHeight="1" hidden="1">
      <c r="A56" s="21"/>
      <c r="B56" s="20" t="s">
        <v>21</v>
      </c>
      <c r="C56" s="30"/>
      <c r="D56" s="30"/>
      <c r="E56" s="51">
        <v>8916</v>
      </c>
      <c r="F56" s="30"/>
      <c r="G56" s="23"/>
      <c r="H56" s="6"/>
      <c r="I56" s="8"/>
      <c r="M56" s="7"/>
      <c r="N56" s="7"/>
      <c r="O56" s="7"/>
      <c r="P56" s="10"/>
      <c r="Q56" s="5"/>
    </row>
    <row r="57" spans="1:17" ht="54.75" customHeight="1">
      <c r="A57" s="21"/>
      <c r="B57" s="35" t="s">
        <v>608</v>
      </c>
      <c r="C57" s="30"/>
      <c r="D57" s="30"/>
      <c r="E57" s="51">
        <v>4918.1</v>
      </c>
      <c r="F57" s="30"/>
      <c r="G57" s="23"/>
      <c r="H57" s="6"/>
      <c r="I57" s="8"/>
      <c r="M57" s="7"/>
      <c r="N57" s="7"/>
      <c r="O57" s="7"/>
      <c r="P57" s="10"/>
      <c r="Q57" s="5"/>
    </row>
    <row r="58" spans="1:17" ht="21" customHeight="1">
      <c r="A58" s="21"/>
      <c r="B58" s="35" t="s">
        <v>576</v>
      </c>
      <c r="C58" s="30"/>
      <c r="D58" s="30"/>
      <c r="E58" s="51">
        <v>241.85</v>
      </c>
      <c r="F58" s="30"/>
      <c r="G58" s="23"/>
      <c r="H58" s="6"/>
      <c r="I58" s="8"/>
      <c r="M58" s="7"/>
      <c r="N58" s="7"/>
      <c r="O58" s="7"/>
      <c r="P58" s="10"/>
      <c r="Q58" s="5"/>
    </row>
    <row r="59" spans="1:17" ht="18.75" customHeight="1">
      <c r="A59" s="21"/>
      <c r="B59" s="43" t="s">
        <v>84</v>
      </c>
      <c r="C59" s="30"/>
      <c r="D59" s="30"/>
      <c r="E59" s="51"/>
      <c r="F59" s="30"/>
      <c r="G59" s="23"/>
      <c r="H59" s="6"/>
      <c r="I59" s="8"/>
      <c r="M59" s="7"/>
      <c r="N59" s="7"/>
      <c r="O59" s="7"/>
      <c r="P59" s="10"/>
      <c r="Q59" s="5"/>
    </row>
    <row r="60" spans="1:17" ht="18.75" customHeight="1">
      <c r="A60" s="21"/>
      <c r="B60" s="35" t="s">
        <v>625</v>
      </c>
      <c r="C60" s="30"/>
      <c r="D60" s="30"/>
      <c r="E60" s="51">
        <v>385.62</v>
      </c>
      <c r="F60" s="30"/>
      <c r="G60" s="23"/>
      <c r="H60" s="6"/>
      <c r="I60" s="8"/>
      <c r="M60" s="7"/>
      <c r="N60" s="7"/>
      <c r="O60" s="7"/>
      <c r="P60" s="10"/>
      <c r="Q60" s="5"/>
    </row>
    <row r="61" spans="1:17" ht="36" customHeight="1">
      <c r="A61" s="21"/>
      <c r="B61" s="35" t="s">
        <v>669</v>
      </c>
      <c r="C61" s="30"/>
      <c r="D61" s="30"/>
      <c r="E61" s="51">
        <v>3972.22</v>
      </c>
      <c r="F61" s="30"/>
      <c r="G61" s="23"/>
      <c r="H61" s="6"/>
      <c r="I61" s="8"/>
      <c r="M61" s="7"/>
      <c r="N61" s="7"/>
      <c r="O61" s="7"/>
      <c r="P61" s="10"/>
      <c r="Q61" s="5"/>
    </row>
    <row r="62" spans="1:17" ht="18.75" customHeight="1">
      <c r="A62" s="21"/>
      <c r="B62" s="43" t="s">
        <v>85</v>
      </c>
      <c r="C62" s="30"/>
      <c r="D62" s="30"/>
      <c r="E62" s="51"/>
      <c r="F62" s="30"/>
      <c r="G62" s="23"/>
      <c r="H62" s="6"/>
      <c r="I62" s="8"/>
      <c r="M62" s="7"/>
      <c r="N62" s="7"/>
      <c r="O62" s="7"/>
      <c r="P62" s="10"/>
      <c r="Q62" s="5"/>
    </row>
    <row r="63" spans="1:17" ht="18.75" customHeight="1">
      <c r="A63" s="21"/>
      <c r="B63" s="35" t="s">
        <v>294</v>
      </c>
      <c r="C63" s="30"/>
      <c r="D63" s="30"/>
      <c r="E63" s="51">
        <v>424.24</v>
      </c>
      <c r="F63" s="30"/>
      <c r="G63" s="23"/>
      <c r="H63" s="6"/>
      <c r="I63" s="8"/>
      <c r="M63" s="7"/>
      <c r="N63" s="7"/>
      <c r="O63" s="7"/>
      <c r="P63" s="10"/>
      <c r="Q63" s="5"/>
    </row>
    <row r="64" spans="1:17" ht="37.5" customHeight="1">
      <c r="A64" s="21"/>
      <c r="B64" s="35" t="s">
        <v>710</v>
      </c>
      <c r="C64" s="30"/>
      <c r="D64" s="30"/>
      <c r="E64" s="51">
        <v>1085.04</v>
      </c>
      <c r="F64" s="30"/>
      <c r="G64" s="23"/>
      <c r="H64" s="6"/>
      <c r="I64" s="8"/>
      <c r="M64" s="7"/>
      <c r="N64" s="7"/>
      <c r="O64" s="7"/>
      <c r="P64" s="10"/>
      <c r="Q64" s="5"/>
    </row>
    <row r="65" spans="1:23" ht="18.75">
      <c r="A65" s="18"/>
      <c r="B65" s="20" t="s">
        <v>11</v>
      </c>
      <c r="C65" s="19">
        <f>SUM(C13:C38)</f>
        <v>10.129999999999999</v>
      </c>
      <c r="D65" s="22">
        <f>SUM(D13:D42)</f>
        <v>389575.488</v>
      </c>
      <c r="E65" s="22">
        <f>E13+E14+E15+E16+E17+E18</f>
        <v>245251.82200000001</v>
      </c>
      <c r="F65" s="22">
        <f>SUM(F13:F42)</f>
        <v>389575.488</v>
      </c>
      <c r="G65" s="23">
        <f>1.04993597951*C65</f>
        <v>10.635851472436299</v>
      </c>
      <c r="H65" s="6">
        <f>1.12035851472*C65</f>
        <v>11.349231754113598</v>
      </c>
      <c r="I65" s="8">
        <f>I18</f>
        <v>3204.8</v>
      </c>
      <c r="M65" s="7"/>
      <c r="P65" s="10"/>
      <c r="Q65" s="5">
        <f>SUM(Q13:Q38)</f>
        <v>8.75</v>
      </c>
      <c r="R65" s="5">
        <f>SUM(R13:R38)</f>
        <v>9.16</v>
      </c>
      <c r="S65" s="5"/>
      <c r="T65" s="5"/>
      <c r="U65" s="5">
        <f>SUM(U13:U38)</f>
        <v>168252</v>
      </c>
      <c r="V65" s="5">
        <f>SUM(V13:V38)</f>
        <v>176135.80800000002</v>
      </c>
      <c r="W65" s="5">
        <f>SUM(W13:W38)</f>
        <v>344387.808</v>
      </c>
    </row>
    <row r="66" spans="1:23" ht="37.5" hidden="1">
      <c r="A66" s="18"/>
      <c r="B66" s="20" t="s">
        <v>134</v>
      </c>
      <c r="C66" s="43"/>
      <c r="D66" s="96">
        <v>-593.88</v>
      </c>
      <c r="E66" s="97">
        <f>D66</f>
        <v>-593.88</v>
      </c>
      <c r="F66" s="44"/>
      <c r="G66" s="109"/>
      <c r="H66" s="73"/>
      <c r="I66" s="8"/>
      <c r="M66" s="7"/>
      <c r="P66" s="10"/>
      <c r="Q66" s="5"/>
      <c r="R66" s="5"/>
      <c r="S66" s="5"/>
      <c r="T66" s="5"/>
      <c r="U66" s="5"/>
      <c r="V66" s="5"/>
      <c r="W66" s="5"/>
    </row>
    <row r="67" spans="1:23" ht="37.5" hidden="1">
      <c r="A67" s="18"/>
      <c r="B67" s="20" t="s">
        <v>135</v>
      </c>
      <c r="C67" s="43"/>
      <c r="D67" s="44">
        <f>D65+D66</f>
        <v>388981.608</v>
      </c>
      <c r="E67" s="44">
        <f>E65+E66</f>
        <v>244657.942</v>
      </c>
      <c r="F67" s="44">
        <f>F65+F66</f>
        <v>389575.488</v>
      </c>
      <c r="G67" s="109"/>
      <c r="H67" s="73"/>
      <c r="I67" s="8"/>
      <c r="M67" s="7"/>
      <c r="P67" s="10"/>
      <c r="Q67" s="5"/>
      <c r="R67" s="5"/>
      <c r="S67" s="5"/>
      <c r="T67" s="5"/>
      <c r="U67" s="5"/>
      <c r="V67" s="5"/>
      <c r="W67" s="5"/>
    </row>
    <row r="68" spans="1:37" ht="19.5" customHeight="1" hidden="1">
      <c r="A68" s="18">
        <v>5</v>
      </c>
      <c r="B68" s="25" t="s">
        <v>22</v>
      </c>
      <c r="C68" s="50">
        <v>1.85</v>
      </c>
      <c r="D68" s="51">
        <f>AI68*6*AJ68</f>
        <v>65954.78400000001</v>
      </c>
      <c r="E68" s="51">
        <f>D68</f>
        <v>65954.78400000001</v>
      </c>
      <c r="F68" s="51">
        <f>AK68*12*AI68</f>
        <v>72684.864</v>
      </c>
      <c r="G68" s="49" t="e">
        <f>#REF!</f>
        <v>#REF!</v>
      </c>
      <c r="H68" s="5" t="e">
        <f>C68+#REF!</f>
        <v>#REF!</v>
      </c>
      <c r="I68" s="44">
        <v>3.43</v>
      </c>
      <c r="J68">
        <v>10</v>
      </c>
      <c r="K68">
        <v>2</v>
      </c>
      <c r="M68" s="7">
        <f>C68*I68*J68</f>
        <v>63.455000000000005</v>
      </c>
      <c r="N68" s="7" t="e">
        <f>#REF!*I68*K68</f>
        <v>#REF!</v>
      </c>
      <c r="O68" s="7" t="e">
        <f>SUM(M68:N68)</f>
        <v>#REF!</v>
      </c>
      <c r="P68" s="9"/>
      <c r="Q68" s="5">
        <v>1.47</v>
      </c>
      <c r="R68">
        <v>1.58</v>
      </c>
      <c r="S68">
        <v>6</v>
      </c>
      <c r="T68">
        <v>6</v>
      </c>
      <c r="U68">
        <f>Q68*I68*S68</f>
        <v>30.2526</v>
      </c>
      <c r="V68">
        <f>R68*T68*I68</f>
        <v>32.516400000000004</v>
      </c>
      <c r="W68">
        <f>SUM(U68:V68)</f>
        <v>62.769000000000005</v>
      </c>
      <c r="AB68" t="e">
        <f>#REF!</f>
        <v>#REF!</v>
      </c>
      <c r="AC68" s="49" t="e">
        <f>#REF!</f>
        <v>#REF!</v>
      </c>
      <c r="AD68" s="49">
        <v>3.05</v>
      </c>
      <c r="AE68" t="e">
        <f>#REF!</f>
        <v>#REF!</v>
      </c>
      <c r="AF68" s="5">
        <f>AF11</f>
        <v>0</v>
      </c>
      <c r="AG68">
        <v>3.05</v>
      </c>
      <c r="AH68">
        <v>3.43</v>
      </c>
      <c r="AI68">
        <f>AI18</f>
        <v>3204.8</v>
      </c>
      <c r="AJ68">
        <v>3.43</v>
      </c>
      <c r="AK68">
        <v>1.89</v>
      </c>
    </row>
    <row r="69" spans="1:16" ht="18.75">
      <c r="A69" s="16"/>
      <c r="B69" s="26"/>
      <c r="C69" s="16"/>
      <c r="D69" s="16"/>
      <c r="E69" s="16"/>
      <c r="F69" s="16"/>
      <c r="G69" s="16"/>
      <c r="P69" s="10"/>
    </row>
    <row r="70" spans="1:16" ht="18.75">
      <c r="A70" s="153" t="s">
        <v>137</v>
      </c>
      <c r="B70" s="153"/>
      <c r="C70" s="140">
        <v>317079.34</v>
      </c>
      <c r="D70" s="74" t="s">
        <v>13</v>
      </c>
      <c r="E70" s="75"/>
      <c r="F70" s="75"/>
      <c r="G70" s="16"/>
      <c r="P70" s="10"/>
    </row>
    <row r="71" spans="1:16" ht="18.75">
      <c r="A71" s="153" t="s">
        <v>715</v>
      </c>
      <c r="B71" s="153"/>
      <c r="C71" s="140">
        <v>151568.8</v>
      </c>
      <c r="D71" s="74" t="s">
        <v>13</v>
      </c>
      <c r="E71" s="75"/>
      <c r="F71" s="75"/>
      <c r="G71" s="16"/>
      <c r="P71" s="10"/>
    </row>
    <row r="72" spans="1:7" ht="18.75">
      <c r="A72" s="148" t="s">
        <v>12</v>
      </c>
      <c r="B72" s="148"/>
      <c r="C72" s="148"/>
      <c r="D72" s="148"/>
      <c r="E72" s="148"/>
      <c r="F72" s="148"/>
      <c r="G72" s="16"/>
    </row>
    <row r="73" spans="1:7" ht="18.75" customHeight="1" hidden="1">
      <c r="A73" s="149" t="s">
        <v>26</v>
      </c>
      <c r="B73" s="149"/>
      <c r="C73" s="11" t="e">
        <f>C70-#REF!</f>
        <v>#REF!</v>
      </c>
      <c r="D73" s="16"/>
      <c r="E73" s="16"/>
      <c r="F73" s="16"/>
      <c r="G73" s="16"/>
    </row>
    <row r="74" spans="1:7" ht="18.75" customHeight="1" hidden="1">
      <c r="A74" s="149" t="s">
        <v>28</v>
      </c>
      <c r="B74" s="149"/>
      <c r="C74" s="48">
        <f>D65-E65</f>
        <v>144323.666</v>
      </c>
      <c r="G74" s="3"/>
    </row>
    <row r="75" spans="1:7" ht="18.75">
      <c r="A75" s="4"/>
      <c r="B75" s="3"/>
      <c r="C75" s="3"/>
      <c r="D75" s="3"/>
      <c r="E75" s="3"/>
      <c r="F75" s="3"/>
      <c r="G75" s="3"/>
    </row>
    <row r="76" spans="2:7" ht="12.75">
      <c r="B76" s="1"/>
      <c r="C76" s="1"/>
      <c r="D76" s="1"/>
      <c r="E76" s="1"/>
      <c r="F76" s="1"/>
      <c r="G76" s="1"/>
    </row>
    <row r="80" ht="18.75">
      <c r="E80" s="29"/>
    </row>
    <row r="81" ht="18.75">
      <c r="E81" s="29"/>
    </row>
    <row r="82" ht="18.75">
      <c r="E82" s="31"/>
    </row>
    <row r="83" ht="18.75">
      <c r="E83" s="31"/>
    </row>
  </sheetData>
  <sheetProtection/>
  <mergeCells count="16">
    <mergeCell ref="A74:B74"/>
    <mergeCell ref="I9:P12"/>
    <mergeCell ref="A73:B73"/>
    <mergeCell ref="Q9:W12"/>
    <mergeCell ref="A72:F72"/>
    <mergeCell ref="A70:B70"/>
    <mergeCell ref="A71:B71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63" r:id="rId1"/>
  <rowBreaks count="1" manualBreakCount="1">
    <brk id="61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K90"/>
  <sheetViews>
    <sheetView view="pageBreakPreview" zoomScale="75" zoomScaleSheetLayoutView="75" zoomScalePageLayoutView="0" workbookViewId="0" topLeftCell="A67">
      <selection activeCell="D84" sqref="D84:D85"/>
    </sheetView>
  </sheetViews>
  <sheetFormatPr defaultColWidth="9.00390625" defaultRowHeight="12.75"/>
  <cols>
    <col min="1" max="1" width="15.75390625" style="0" bestFit="1" customWidth="1"/>
    <col min="2" max="2" width="41.625" style="0" customWidth="1"/>
    <col min="3" max="3" width="15.00390625" style="0" customWidth="1"/>
    <col min="4" max="4" width="17.125" style="0" customWidth="1"/>
    <col min="5" max="5" width="14.625" style="0" customWidth="1"/>
    <col min="6" max="6" width="16.75390625" style="0" customWidth="1"/>
    <col min="7" max="7" width="6.625" style="0" hidden="1" customWidth="1"/>
    <col min="8" max="8" width="5.375" style="0" hidden="1" customWidth="1"/>
    <col min="9" max="9" width="7.00390625" style="0" customWidth="1"/>
    <col min="10" max="10" width="3.75390625" style="0" customWidth="1"/>
    <col min="11" max="12" width="2.625" style="0" customWidth="1"/>
    <col min="13" max="13" width="10.00390625" style="0" customWidth="1"/>
    <col min="14" max="14" width="8.875" style="0" customWidth="1"/>
    <col min="15" max="15" width="8.75390625" style="0" customWidth="1"/>
    <col min="16" max="16" width="9.875" style="0" customWidth="1"/>
    <col min="17" max="17" width="7.75390625" style="0" customWidth="1"/>
    <col min="18" max="18" width="5.875" style="0" customWidth="1"/>
    <col min="19" max="19" width="2.375" style="0" customWidth="1"/>
    <col min="20" max="20" width="2.125" style="0" customWidth="1"/>
    <col min="21" max="21" width="10.00390625" style="0" customWidth="1"/>
    <col min="22" max="38" width="9.125" style="0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57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18.75">
      <c r="A7" s="79"/>
      <c r="B7" s="112" t="s">
        <v>713</v>
      </c>
      <c r="C7" s="113">
        <v>2692.29</v>
      </c>
      <c r="D7" s="142" t="s">
        <v>716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2" t="s">
        <v>714</v>
      </c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73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74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75">
      <c r="A12" s="141">
        <v>1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89" t="s">
        <v>4</v>
      </c>
      <c r="B13" s="83" t="s">
        <v>5</v>
      </c>
      <c r="C13" s="44">
        <f>'[1]Стадионная 81'!C13</f>
        <v>1.38</v>
      </c>
      <c r="D13" s="90">
        <f aca="true" t="shared" si="0" ref="D13:D18">C13*12*I13</f>
        <v>44584.3224</v>
      </c>
      <c r="E13" s="90">
        <f>D13</f>
        <v>44584.3224</v>
      </c>
      <c r="F13" s="90">
        <f aca="true" t="shared" si="1" ref="F13:F18">D13</f>
        <v>44584.3224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2692.29</v>
      </c>
      <c r="J13">
        <v>6</v>
      </c>
      <c r="K13">
        <v>2</v>
      </c>
      <c r="L13">
        <v>4</v>
      </c>
      <c r="M13" s="7">
        <f aca="true" t="shared" si="4" ref="M13:M18">C13*I13*J13</f>
        <v>22292.1612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16961.427</v>
      </c>
      <c r="V13">
        <f aca="true" t="shared" si="7" ref="V13:V18">T13*R13*I13</f>
        <v>17607.576600000004</v>
      </c>
      <c r="W13">
        <f aca="true" t="shared" si="8" ref="W13:W18">SUM(U13:V13)</f>
        <v>34569.003600000004</v>
      </c>
      <c r="AF13" s="49">
        <f>C7</f>
        <v>2692.29</v>
      </c>
      <c r="AG13" s="5" t="e">
        <f>C13+#REF!</f>
        <v>#REF!</v>
      </c>
      <c r="AH13" s="44">
        <v>1.14</v>
      </c>
    </row>
    <row r="14" spans="1:34" ht="37.5">
      <c r="A14" s="89" t="s">
        <v>6</v>
      </c>
      <c r="B14" s="83" t="s">
        <v>7</v>
      </c>
      <c r="C14" s="44">
        <f>'[1]Стадионная 81'!C14</f>
        <v>1.75</v>
      </c>
      <c r="D14" s="90">
        <f t="shared" si="0"/>
        <v>56538.09</v>
      </c>
      <c r="E14" s="90">
        <f>D14</f>
        <v>56538.09</v>
      </c>
      <c r="F14" s="90">
        <f t="shared" si="1"/>
        <v>56538.09</v>
      </c>
      <c r="G14" s="91">
        <f t="shared" si="2"/>
        <v>1.8373879641425002</v>
      </c>
      <c r="H14" s="6">
        <f t="shared" si="3"/>
        <v>1.96062740076</v>
      </c>
      <c r="I14" s="8">
        <f>I13</f>
        <v>2692.29</v>
      </c>
      <c r="J14">
        <v>6</v>
      </c>
      <c r="K14">
        <v>2</v>
      </c>
      <c r="L14">
        <v>4</v>
      </c>
      <c r="M14" s="7">
        <f t="shared" si="4"/>
        <v>28269.045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21484.4742</v>
      </c>
      <c r="V14">
        <f t="shared" si="7"/>
        <v>22453.6986</v>
      </c>
      <c r="W14">
        <f t="shared" si="8"/>
        <v>43938.1728</v>
      </c>
      <c r="AF14">
        <f>AF13</f>
        <v>2692.29</v>
      </c>
      <c r="AG14" s="5" t="e">
        <f>C14+#REF!</f>
        <v>#REF!</v>
      </c>
      <c r="AH14" s="44">
        <v>1.46</v>
      </c>
    </row>
    <row r="15" spans="1:34" ht="18.75">
      <c r="A15" s="89" t="s">
        <v>8</v>
      </c>
      <c r="B15" s="83" t="s">
        <v>9</v>
      </c>
      <c r="C15" s="44">
        <f>'[1]Стадионная 81'!C15</f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2692.29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2099.9862000000003</v>
      </c>
      <c r="V15">
        <f t="shared" si="7"/>
        <v>0</v>
      </c>
      <c r="W15">
        <f t="shared" si="8"/>
        <v>2099.9862000000003</v>
      </c>
      <c r="AF15">
        <f>AF14</f>
        <v>2692.29</v>
      </c>
      <c r="AG15" s="5" t="e">
        <f>C15+#REF!</f>
        <v>#REF!</v>
      </c>
      <c r="AH15" s="44">
        <v>0</v>
      </c>
    </row>
    <row r="16" spans="1:34" ht="18.75">
      <c r="A16" s="89" t="s">
        <v>16</v>
      </c>
      <c r="B16" s="83" t="s">
        <v>10</v>
      </c>
      <c r="C16" s="44">
        <f>'[1]Стадионная 81'!C16</f>
        <v>1.09</v>
      </c>
      <c r="D16" s="90">
        <f t="shared" si="0"/>
        <v>35215.15320000001</v>
      </c>
      <c r="E16" s="90">
        <f>D16</f>
        <v>35215.15320000001</v>
      </c>
      <c r="F16" s="90">
        <f t="shared" si="1"/>
        <v>35215.15320000001</v>
      </c>
      <c r="G16" s="91">
        <f t="shared" si="2"/>
        <v>1.1444302176659003</v>
      </c>
      <c r="H16" s="6">
        <f t="shared" si="3"/>
        <v>1.2211907810448</v>
      </c>
      <c r="I16" s="8">
        <f>I15</f>
        <v>2692.29</v>
      </c>
      <c r="J16">
        <v>6</v>
      </c>
      <c r="K16">
        <v>2</v>
      </c>
      <c r="L16">
        <v>4</v>
      </c>
      <c r="M16" s="7">
        <f t="shared" si="4"/>
        <v>17607.5766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12761.4546</v>
      </c>
      <c r="V16">
        <f t="shared" si="7"/>
        <v>13246.0668</v>
      </c>
      <c r="W16">
        <f t="shared" si="8"/>
        <v>26007.521399999998</v>
      </c>
      <c r="AF16">
        <f>AF15</f>
        <v>2692.29</v>
      </c>
      <c r="AG16" s="5" t="e">
        <f>C16+#REF!</f>
        <v>#REF!</v>
      </c>
      <c r="AH16" s="44">
        <v>0.58</v>
      </c>
    </row>
    <row r="17" spans="1:34" ht="18.75">
      <c r="A17" s="89" t="s">
        <v>17</v>
      </c>
      <c r="B17" s="83" t="s">
        <v>14</v>
      </c>
      <c r="C17" s="44">
        <f>'[1]Стадионная 81'!C17</f>
        <v>0</v>
      </c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2692.29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20030.637600000002</v>
      </c>
      <c r="V17">
        <f t="shared" si="7"/>
        <v>20030.6376</v>
      </c>
      <c r="W17">
        <f t="shared" si="8"/>
        <v>40061.275200000004</v>
      </c>
      <c r="AF17">
        <f>AF16</f>
        <v>2692.29</v>
      </c>
      <c r="AG17" s="5" t="e">
        <f>C17+#REF!</f>
        <v>#REF!</v>
      </c>
      <c r="AH17" s="44">
        <v>1.24</v>
      </c>
    </row>
    <row r="18" spans="1:34" ht="93.75">
      <c r="A18" s="89" t="s">
        <v>18</v>
      </c>
      <c r="B18" s="83" t="s">
        <v>19</v>
      </c>
      <c r="C18" s="44">
        <f>'[1]Стадионная 81'!C18</f>
        <v>5.91</v>
      </c>
      <c r="D18" s="90">
        <f t="shared" si="0"/>
        <v>190937.2068</v>
      </c>
      <c r="E18" s="92">
        <f>E20+E21+E23+E24+E26+E27+E29+E30+E32+E33+E34+E36+E37+E39+E61+E62+E64+E65+E67+E68+E70+E71+E73+E74+E75+E77+E78</f>
        <v>120906.23999999999</v>
      </c>
      <c r="F18" s="90">
        <f t="shared" si="1"/>
        <v>190937.2068</v>
      </c>
      <c r="G18" s="91">
        <f t="shared" si="2"/>
        <v>6.2051216389041</v>
      </c>
      <c r="H18" s="6">
        <f t="shared" si="3"/>
        <v>6.6213188219951995</v>
      </c>
      <c r="I18" s="8">
        <f>I17</f>
        <v>2692.29</v>
      </c>
      <c r="J18">
        <v>6</v>
      </c>
      <c r="K18">
        <v>2</v>
      </c>
      <c r="L18">
        <v>4</v>
      </c>
      <c r="M18" s="7">
        <f t="shared" si="4"/>
        <v>95468.60339999999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68007.2454</v>
      </c>
      <c r="V18">
        <f t="shared" si="7"/>
        <v>74630.2788</v>
      </c>
      <c r="W18">
        <f t="shared" si="8"/>
        <v>142637.52419999999</v>
      </c>
      <c r="AF18">
        <f>AF17</f>
        <v>2692.29</v>
      </c>
      <c r="AG18" s="5" t="e">
        <f>C18+#REF!</f>
        <v>#REF!</v>
      </c>
      <c r="AH18" s="44">
        <v>5.18</v>
      </c>
    </row>
    <row r="19" spans="1:18" ht="18.75">
      <c r="A19" s="89"/>
      <c r="B19" s="93" t="s">
        <v>62</v>
      </c>
      <c r="C19" s="90"/>
      <c r="D19" s="90"/>
      <c r="E19" s="92"/>
      <c r="F19" s="90"/>
      <c r="G19" s="91"/>
      <c r="H19" s="6"/>
      <c r="I19" s="8"/>
      <c r="M19" s="7"/>
      <c r="N19" s="7"/>
      <c r="O19" s="7"/>
      <c r="P19" s="9"/>
      <c r="Q19" s="5"/>
      <c r="R19" s="5"/>
    </row>
    <row r="20" spans="1:18" ht="22.5" customHeight="1">
      <c r="A20" s="89"/>
      <c r="B20" s="83" t="s">
        <v>197</v>
      </c>
      <c r="C20" s="90"/>
      <c r="D20" s="90"/>
      <c r="E20" s="92">
        <v>6674.19</v>
      </c>
      <c r="F20" s="90"/>
      <c r="G20" s="91"/>
      <c r="H20" s="6"/>
      <c r="I20" s="8"/>
      <c r="M20" s="7"/>
      <c r="N20" s="7"/>
      <c r="O20" s="7"/>
      <c r="P20" s="9"/>
      <c r="Q20" s="5"/>
      <c r="R20" s="5"/>
    </row>
    <row r="21" spans="1:18" ht="19.5" customHeight="1">
      <c r="A21" s="89"/>
      <c r="B21" s="83" t="s">
        <v>118</v>
      </c>
      <c r="C21" s="90"/>
      <c r="D21" s="90"/>
      <c r="E21" s="92">
        <v>476.09</v>
      </c>
      <c r="F21" s="90"/>
      <c r="G21" s="91"/>
      <c r="H21" s="6"/>
      <c r="I21" s="8"/>
      <c r="M21" s="7"/>
      <c r="N21" s="7"/>
      <c r="O21" s="7"/>
      <c r="P21" s="9"/>
      <c r="Q21" s="5"/>
      <c r="R21" s="5"/>
    </row>
    <row r="22" spans="1:18" ht="18.75">
      <c r="A22" s="89"/>
      <c r="B22" s="93" t="s">
        <v>90</v>
      </c>
      <c r="C22" s="90"/>
      <c r="D22" s="90"/>
      <c r="E22" s="92"/>
      <c r="F22" s="90"/>
      <c r="G22" s="91"/>
      <c r="H22" s="6"/>
      <c r="I22" s="8"/>
      <c r="M22" s="7"/>
      <c r="N22" s="7"/>
      <c r="O22" s="7"/>
      <c r="P22" s="9"/>
      <c r="Q22" s="5"/>
      <c r="R22" s="5"/>
    </row>
    <row r="23" spans="1:18" ht="18.75">
      <c r="A23" s="89"/>
      <c r="B23" s="93" t="s">
        <v>249</v>
      </c>
      <c r="C23" s="90"/>
      <c r="D23" s="90"/>
      <c r="E23" s="92">
        <v>6674.19</v>
      </c>
      <c r="F23" s="90"/>
      <c r="G23" s="91"/>
      <c r="H23" s="6"/>
      <c r="I23" s="8"/>
      <c r="M23" s="7"/>
      <c r="N23" s="7"/>
      <c r="O23" s="7"/>
      <c r="P23" s="9"/>
      <c r="Q23" s="5"/>
      <c r="R23" s="5"/>
    </row>
    <row r="24" spans="1:18" ht="18.75">
      <c r="A24" s="89"/>
      <c r="B24" s="93" t="s">
        <v>127</v>
      </c>
      <c r="C24" s="90"/>
      <c r="D24" s="90"/>
      <c r="E24" s="92">
        <v>434.1</v>
      </c>
      <c r="F24" s="90"/>
      <c r="G24" s="91"/>
      <c r="H24" s="6"/>
      <c r="I24" s="8"/>
      <c r="M24" s="7"/>
      <c r="N24" s="7"/>
      <c r="O24" s="7"/>
      <c r="P24" s="9"/>
      <c r="Q24" s="5"/>
      <c r="R24" s="5"/>
    </row>
    <row r="25" spans="1:18" ht="18.75">
      <c r="A25" s="89"/>
      <c r="B25" s="93" t="s">
        <v>108</v>
      </c>
      <c r="C25" s="90"/>
      <c r="D25" s="90"/>
      <c r="E25" s="92"/>
      <c r="F25" s="90"/>
      <c r="G25" s="91"/>
      <c r="H25" s="6"/>
      <c r="I25" s="8"/>
      <c r="M25" s="7"/>
      <c r="N25" s="7"/>
      <c r="O25" s="7"/>
      <c r="P25" s="9"/>
      <c r="Q25" s="5"/>
      <c r="R25" s="5"/>
    </row>
    <row r="26" spans="1:18" ht="18.75">
      <c r="A26" s="89"/>
      <c r="B26" s="93" t="s">
        <v>319</v>
      </c>
      <c r="C26" s="90"/>
      <c r="D26" s="90"/>
      <c r="E26" s="92">
        <v>245.41</v>
      </c>
      <c r="F26" s="90"/>
      <c r="G26" s="91"/>
      <c r="H26" s="6"/>
      <c r="I26" s="8"/>
      <c r="M26" s="7"/>
      <c r="N26" s="7"/>
      <c r="O26" s="7"/>
      <c r="P26" s="9"/>
      <c r="Q26" s="5"/>
      <c r="R26" s="5"/>
    </row>
    <row r="27" spans="1:18" ht="56.25">
      <c r="A27" s="89"/>
      <c r="B27" s="93" t="s">
        <v>340</v>
      </c>
      <c r="C27" s="90"/>
      <c r="D27" s="90"/>
      <c r="E27" s="92">
        <v>2458.39</v>
      </c>
      <c r="F27" s="90"/>
      <c r="G27" s="91"/>
      <c r="H27" s="6"/>
      <c r="I27" s="8"/>
      <c r="M27" s="7"/>
      <c r="N27" s="7"/>
      <c r="O27" s="7"/>
      <c r="P27" s="9"/>
      <c r="Q27" s="5"/>
      <c r="R27" s="5"/>
    </row>
    <row r="28" spans="1:18" ht="18.75">
      <c r="A28" s="89"/>
      <c r="B28" s="93" t="s">
        <v>102</v>
      </c>
      <c r="C28" s="90"/>
      <c r="D28" s="90"/>
      <c r="E28" s="92"/>
      <c r="F28" s="90"/>
      <c r="G28" s="91"/>
      <c r="H28" s="6"/>
      <c r="I28" s="8"/>
      <c r="M28" s="7"/>
      <c r="N28" s="7"/>
      <c r="O28" s="7"/>
      <c r="P28" s="9"/>
      <c r="Q28" s="5"/>
      <c r="R28" s="5"/>
    </row>
    <row r="29" spans="1:18" ht="40.5" customHeight="1">
      <c r="A29" s="89"/>
      <c r="B29" s="93" t="s">
        <v>264</v>
      </c>
      <c r="C29" s="90"/>
      <c r="D29" s="90"/>
      <c r="E29" s="92">
        <v>876.6</v>
      </c>
      <c r="F29" s="90"/>
      <c r="G29" s="91"/>
      <c r="H29" s="6"/>
      <c r="I29" s="8"/>
      <c r="M29" s="7"/>
      <c r="N29" s="7"/>
      <c r="O29" s="7"/>
      <c r="P29" s="9"/>
      <c r="Q29" s="5"/>
      <c r="R29" s="5"/>
    </row>
    <row r="30" spans="1:18" ht="37.5">
      <c r="A30" s="89"/>
      <c r="B30" s="93" t="s">
        <v>284</v>
      </c>
      <c r="C30" s="90"/>
      <c r="D30" s="90"/>
      <c r="E30" s="92">
        <v>422.55</v>
      </c>
      <c r="F30" s="90"/>
      <c r="G30" s="91"/>
      <c r="H30" s="6"/>
      <c r="I30" s="8"/>
      <c r="M30" s="7"/>
      <c r="N30" s="7"/>
      <c r="O30" s="7"/>
      <c r="P30" s="9"/>
      <c r="Q30" s="5"/>
      <c r="R30" s="5"/>
    </row>
    <row r="31" spans="1:18" ht="18.75">
      <c r="A31" s="89"/>
      <c r="B31" s="93" t="s">
        <v>107</v>
      </c>
      <c r="C31" s="90"/>
      <c r="D31" s="90"/>
      <c r="E31" s="92"/>
      <c r="F31" s="90"/>
      <c r="G31" s="91"/>
      <c r="H31" s="6"/>
      <c r="I31" s="8"/>
      <c r="M31" s="7"/>
      <c r="N31" s="7"/>
      <c r="O31" s="7"/>
      <c r="P31" s="9"/>
      <c r="Q31" s="5"/>
      <c r="R31" s="5"/>
    </row>
    <row r="32" spans="1:18" ht="56.25">
      <c r="A32" s="89"/>
      <c r="B32" s="93" t="s">
        <v>342</v>
      </c>
      <c r="C32" s="90"/>
      <c r="D32" s="90"/>
      <c r="E32" s="92">
        <v>2627.15</v>
      </c>
      <c r="F32" s="90"/>
      <c r="G32" s="91"/>
      <c r="H32" s="6"/>
      <c r="I32" s="8"/>
      <c r="M32" s="7"/>
      <c r="N32" s="7"/>
      <c r="O32" s="7"/>
      <c r="P32" s="9"/>
      <c r="Q32" s="5"/>
      <c r="R32" s="5"/>
    </row>
    <row r="33" spans="1:18" ht="18.75">
      <c r="A33" s="89"/>
      <c r="B33" s="93" t="s">
        <v>355</v>
      </c>
      <c r="C33" s="90"/>
      <c r="D33" s="90"/>
      <c r="E33" s="92">
        <v>360.63</v>
      </c>
      <c r="F33" s="90"/>
      <c r="G33" s="91"/>
      <c r="H33" s="6"/>
      <c r="I33" s="8"/>
      <c r="M33" s="7"/>
      <c r="N33" s="7"/>
      <c r="O33" s="7"/>
      <c r="P33" s="9"/>
      <c r="Q33" s="5"/>
      <c r="R33" s="5"/>
    </row>
    <row r="34" spans="1:18" ht="37.5">
      <c r="A34" s="89"/>
      <c r="B34" s="93" t="s">
        <v>369</v>
      </c>
      <c r="C34" s="90"/>
      <c r="D34" s="90"/>
      <c r="E34" s="92">
        <v>1426.23</v>
      </c>
      <c r="F34" s="90"/>
      <c r="G34" s="91"/>
      <c r="H34" s="6"/>
      <c r="I34" s="8"/>
      <c r="M34" s="7"/>
      <c r="N34" s="7"/>
      <c r="O34" s="7"/>
      <c r="P34" s="9"/>
      <c r="Q34" s="5"/>
      <c r="R34" s="5"/>
    </row>
    <row r="35" spans="1:18" ht="18.75">
      <c r="A35" s="89"/>
      <c r="B35" s="93" t="s">
        <v>104</v>
      </c>
      <c r="C35" s="90"/>
      <c r="D35" s="90"/>
      <c r="E35" s="92"/>
      <c r="F35" s="90"/>
      <c r="G35" s="91"/>
      <c r="H35" s="6"/>
      <c r="I35" s="8"/>
      <c r="M35" s="7"/>
      <c r="N35" s="7"/>
      <c r="O35" s="7"/>
      <c r="P35" s="9"/>
      <c r="Q35" s="5"/>
      <c r="R35" s="5"/>
    </row>
    <row r="36" spans="1:18" ht="18.75">
      <c r="A36" s="89"/>
      <c r="B36" s="93" t="s">
        <v>410</v>
      </c>
      <c r="C36" s="90"/>
      <c r="D36" s="90"/>
      <c r="E36" s="92">
        <v>512.18</v>
      </c>
      <c r="F36" s="90"/>
      <c r="G36" s="91"/>
      <c r="H36" s="6"/>
      <c r="I36" s="8"/>
      <c r="M36" s="7"/>
      <c r="N36" s="7"/>
      <c r="O36" s="7"/>
      <c r="P36" s="9"/>
      <c r="Q36" s="5"/>
      <c r="R36" s="5"/>
    </row>
    <row r="37" spans="1:18" ht="41.25" customHeight="1">
      <c r="A37" s="89"/>
      <c r="B37" s="93" t="s">
        <v>413</v>
      </c>
      <c r="C37" s="90"/>
      <c r="D37" s="90"/>
      <c r="E37" s="92">
        <v>550.22</v>
      </c>
      <c r="F37" s="90"/>
      <c r="G37" s="91"/>
      <c r="H37" s="6"/>
      <c r="I37" s="8"/>
      <c r="M37" s="7"/>
      <c r="N37" s="7"/>
      <c r="O37" s="7"/>
      <c r="P37" s="9"/>
      <c r="Q37" s="5"/>
      <c r="R37" s="5"/>
    </row>
    <row r="38" spans="1:18" ht="18.75">
      <c r="A38" s="89"/>
      <c r="B38" s="90" t="s">
        <v>69</v>
      </c>
      <c r="C38" s="90"/>
      <c r="D38" s="90"/>
      <c r="E38" s="92"/>
      <c r="F38" s="90"/>
      <c r="G38" s="91"/>
      <c r="H38" s="6"/>
      <c r="I38" s="8"/>
      <c r="M38" s="7"/>
      <c r="N38" s="7"/>
      <c r="O38" s="7"/>
      <c r="P38" s="9"/>
      <c r="Q38" s="5"/>
      <c r="R38" s="5"/>
    </row>
    <row r="39" spans="1:18" ht="38.25" customHeight="1">
      <c r="A39" s="89"/>
      <c r="B39" s="83" t="s">
        <v>455</v>
      </c>
      <c r="C39" s="90"/>
      <c r="D39" s="90"/>
      <c r="E39" s="92">
        <v>996.64</v>
      </c>
      <c r="F39" s="90"/>
      <c r="G39" s="91"/>
      <c r="H39" s="6"/>
      <c r="I39" s="8"/>
      <c r="M39" s="7"/>
      <c r="N39" s="7"/>
      <c r="O39" s="7"/>
      <c r="P39" s="9"/>
      <c r="Q39" s="5"/>
      <c r="R39" s="5"/>
    </row>
    <row r="40" spans="1:23" ht="18.75" hidden="1">
      <c r="A40" s="89"/>
      <c r="B40" s="82"/>
      <c r="C40" s="90"/>
      <c r="D40" s="90"/>
      <c r="E40" s="92"/>
      <c r="F40" s="90"/>
      <c r="G40" s="91"/>
      <c r="H40" s="6"/>
      <c r="I40" s="8"/>
      <c r="J40">
        <v>6</v>
      </c>
      <c r="K40">
        <v>2</v>
      </c>
      <c r="L40">
        <v>4</v>
      </c>
      <c r="M40" s="7">
        <f>C40*I40*J40</f>
        <v>0</v>
      </c>
      <c r="N40" s="7" t="e">
        <f>I40*#REF!*K40</f>
        <v>#REF!</v>
      </c>
      <c r="O40" s="7" t="e">
        <f>#REF!*I40*L40</f>
        <v>#REF!</v>
      </c>
      <c r="P40" s="10"/>
      <c r="Q40" s="5"/>
      <c r="U40">
        <f>I40*Q40*T40</f>
        <v>0</v>
      </c>
      <c r="V40">
        <f>T40*R40*I40</f>
        <v>0</v>
      </c>
      <c r="W40">
        <f>SUM(U40:V40)</f>
        <v>0</v>
      </c>
    </row>
    <row r="41" spans="1:23" ht="18.75" hidden="1">
      <c r="A41" s="89"/>
      <c r="B41" s="83"/>
      <c r="C41" s="90"/>
      <c r="D41" s="90"/>
      <c r="E41" s="92"/>
      <c r="F41" s="90"/>
      <c r="G41" s="91"/>
      <c r="H41" s="6"/>
      <c r="I41" s="8"/>
      <c r="J41">
        <v>6</v>
      </c>
      <c r="K41">
        <v>2</v>
      </c>
      <c r="L41">
        <v>4</v>
      </c>
      <c r="M41" s="7">
        <f>C41*I41*J41</f>
        <v>0</v>
      </c>
      <c r="N41" s="7" t="e">
        <f>I41*#REF!*K41</f>
        <v>#REF!</v>
      </c>
      <c r="O41" s="7" t="e">
        <f>#REF!*I41*L41</f>
        <v>#REF!</v>
      </c>
      <c r="P41" s="10"/>
      <c r="Q41" s="5"/>
      <c r="U41">
        <f>I41*Q41*T41</f>
        <v>0</v>
      </c>
      <c r="V41">
        <f>T41*R41*I41</f>
        <v>0</v>
      </c>
      <c r="W41">
        <f>SUM(U41:V41)</f>
        <v>0</v>
      </c>
    </row>
    <row r="42" spans="1:17" ht="18.75" hidden="1">
      <c r="A42" s="89"/>
      <c r="B42" s="83"/>
      <c r="C42" s="90"/>
      <c r="D42" s="90"/>
      <c r="E42" s="92"/>
      <c r="F42" s="90"/>
      <c r="G42" s="91"/>
      <c r="H42" s="6"/>
      <c r="I42" s="8"/>
      <c r="M42" s="7"/>
      <c r="N42" s="7"/>
      <c r="O42" s="7"/>
      <c r="P42" s="10"/>
      <c r="Q42" s="5"/>
    </row>
    <row r="43" spans="1:17" ht="18.75" hidden="1">
      <c r="A43" s="89"/>
      <c r="B43" s="83"/>
      <c r="C43" s="90"/>
      <c r="D43" s="90"/>
      <c r="E43" s="92"/>
      <c r="F43" s="90"/>
      <c r="G43" s="91"/>
      <c r="H43" s="6"/>
      <c r="I43" s="8"/>
      <c r="M43" s="7"/>
      <c r="N43" s="7"/>
      <c r="O43" s="7"/>
      <c r="P43" s="10"/>
      <c r="Q43" s="5"/>
    </row>
    <row r="44" spans="1:17" ht="18.75" hidden="1">
      <c r="A44" s="89"/>
      <c r="B44" s="83"/>
      <c r="C44" s="90"/>
      <c r="D44" s="90"/>
      <c r="E44" s="92"/>
      <c r="F44" s="90"/>
      <c r="G44" s="91"/>
      <c r="H44" s="6"/>
      <c r="I44" s="8"/>
      <c r="M44" s="7"/>
      <c r="N44" s="7"/>
      <c r="O44" s="7"/>
      <c r="P44" s="10"/>
      <c r="Q44" s="5"/>
    </row>
    <row r="45" spans="1:17" ht="18.75" hidden="1">
      <c r="A45" s="89"/>
      <c r="B45" s="136"/>
      <c r="C45" s="78"/>
      <c r="D45" s="78"/>
      <c r="E45" s="137"/>
      <c r="F45" s="90"/>
      <c r="G45" s="91"/>
      <c r="H45" s="6"/>
      <c r="I45" s="8"/>
      <c r="M45" s="7"/>
      <c r="N45" s="7"/>
      <c r="O45" s="7"/>
      <c r="P45" s="10"/>
      <c r="Q45" s="5"/>
    </row>
    <row r="46" spans="1:17" ht="18.75" hidden="1">
      <c r="A46" s="89"/>
      <c r="B46" s="83"/>
      <c r="C46" s="90"/>
      <c r="D46" s="90"/>
      <c r="E46" s="92"/>
      <c r="F46" s="90"/>
      <c r="G46" s="91"/>
      <c r="H46" s="6"/>
      <c r="I46" s="8"/>
      <c r="M46" s="7"/>
      <c r="N46" s="7"/>
      <c r="O46" s="7"/>
      <c r="P46" s="10"/>
      <c r="Q46" s="5"/>
    </row>
    <row r="47" spans="1:17" ht="18.75" hidden="1">
      <c r="A47" s="89"/>
      <c r="B47" s="83"/>
      <c r="C47" s="90"/>
      <c r="D47" s="90"/>
      <c r="E47" s="92"/>
      <c r="F47" s="90"/>
      <c r="G47" s="91"/>
      <c r="H47" s="6"/>
      <c r="I47" s="8"/>
      <c r="M47" s="7"/>
      <c r="N47" s="7"/>
      <c r="O47" s="7"/>
      <c r="P47" s="10"/>
      <c r="Q47" s="5"/>
    </row>
    <row r="48" spans="1:17" ht="18.75" hidden="1">
      <c r="A48" s="89"/>
      <c r="B48" s="83"/>
      <c r="C48" s="90"/>
      <c r="D48" s="90"/>
      <c r="E48" s="92"/>
      <c r="F48" s="90"/>
      <c r="G48" s="91"/>
      <c r="H48" s="6"/>
      <c r="I48" s="8"/>
      <c r="M48" s="7"/>
      <c r="N48" s="7"/>
      <c r="O48" s="7"/>
      <c r="P48" s="10"/>
      <c r="Q48" s="5"/>
    </row>
    <row r="49" spans="1:17" ht="18.75" hidden="1">
      <c r="A49" s="89"/>
      <c r="B49" s="83"/>
      <c r="C49" s="90"/>
      <c r="D49" s="90"/>
      <c r="E49" s="92"/>
      <c r="F49" s="90"/>
      <c r="G49" s="91"/>
      <c r="H49" s="6"/>
      <c r="I49" s="8"/>
      <c r="M49" s="7"/>
      <c r="N49" s="7"/>
      <c r="O49" s="7"/>
      <c r="P49" s="10"/>
      <c r="Q49" s="5"/>
    </row>
    <row r="50" spans="1:17" ht="18.75" hidden="1">
      <c r="A50" s="89"/>
      <c r="B50" s="83"/>
      <c r="C50" s="90"/>
      <c r="D50" s="90"/>
      <c r="E50" s="92"/>
      <c r="F50" s="90"/>
      <c r="G50" s="91"/>
      <c r="H50" s="6"/>
      <c r="I50" s="8"/>
      <c r="M50" s="7"/>
      <c r="N50" s="7"/>
      <c r="O50" s="7"/>
      <c r="P50" s="10"/>
      <c r="Q50" s="5"/>
    </row>
    <row r="51" spans="1:17" ht="18.75" hidden="1">
      <c r="A51" s="89"/>
      <c r="B51" s="83"/>
      <c r="C51" s="90"/>
      <c r="D51" s="90"/>
      <c r="E51" s="92"/>
      <c r="F51" s="90"/>
      <c r="G51" s="91"/>
      <c r="H51" s="6"/>
      <c r="I51" s="8"/>
      <c r="M51" s="7"/>
      <c r="N51" s="7"/>
      <c r="O51" s="7"/>
      <c r="P51" s="10"/>
      <c r="Q51" s="5"/>
    </row>
    <row r="52" spans="1:17" ht="18.75" hidden="1">
      <c r="A52" s="89"/>
      <c r="B52" s="83"/>
      <c r="C52" s="90"/>
      <c r="D52" s="90"/>
      <c r="E52" s="92"/>
      <c r="F52" s="90"/>
      <c r="G52" s="91"/>
      <c r="H52" s="6"/>
      <c r="I52" s="8"/>
      <c r="M52" s="7"/>
      <c r="N52" s="7"/>
      <c r="O52" s="7"/>
      <c r="P52" s="10"/>
      <c r="Q52" s="5"/>
    </row>
    <row r="53" spans="1:17" ht="18.75" hidden="1">
      <c r="A53" s="89"/>
      <c r="B53" s="83"/>
      <c r="C53" s="90"/>
      <c r="D53" s="90"/>
      <c r="E53" s="92"/>
      <c r="F53" s="90"/>
      <c r="G53" s="91"/>
      <c r="H53" s="6"/>
      <c r="I53" s="8"/>
      <c r="M53" s="7"/>
      <c r="N53" s="7"/>
      <c r="O53" s="7"/>
      <c r="P53" s="10"/>
      <c r="Q53" s="5"/>
    </row>
    <row r="54" spans="1:17" ht="18.75" hidden="1">
      <c r="A54" s="89"/>
      <c r="B54" s="83"/>
      <c r="C54" s="90"/>
      <c r="D54" s="90"/>
      <c r="E54" s="92"/>
      <c r="F54" s="90"/>
      <c r="G54" s="91"/>
      <c r="H54" s="6"/>
      <c r="I54" s="8"/>
      <c r="M54" s="7"/>
      <c r="N54" s="7"/>
      <c r="O54" s="7"/>
      <c r="P54" s="10"/>
      <c r="Q54" s="5"/>
    </row>
    <row r="55" spans="1:17" ht="18.75" hidden="1">
      <c r="A55" s="89"/>
      <c r="B55" s="83"/>
      <c r="C55" s="90"/>
      <c r="D55" s="90"/>
      <c r="E55" s="92"/>
      <c r="F55" s="90"/>
      <c r="G55" s="91"/>
      <c r="H55" s="6"/>
      <c r="I55" s="8"/>
      <c r="M55" s="7"/>
      <c r="N55" s="7"/>
      <c r="O55" s="7"/>
      <c r="P55" s="10"/>
      <c r="Q55" s="5"/>
    </row>
    <row r="56" spans="1:17" ht="18.75" hidden="1">
      <c r="A56" s="89"/>
      <c r="B56" s="83"/>
      <c r="C56" s="90"/>
      <c r="D56" s="90"/>
      <c r="E56" s="92"/>
      <c r="F56" s="90"/>
      <c r="G56" s="91"/>
      <c r="H56" s="6"/>
      <c r="I56" s="8"/>
      <c r="M56" s="7"/>
      <c r="N56" s="7"/>
      <c r="O56" s="7"/>
      <c r="P56" s="10"/>
      <c r="Q56" s="5"/>
    </row>
    <row r="57" spans="1:17" ht="18.75" hidden="1">
      <c r="A57" s="89"/>
      <c r="B57" s="83"/>
      <c r="C57" s="90"/>
      <c r="D57" s="90"/>
      <c r="E57" s="92"/>
      <c r="F57" s="90"/>
      <c r="G57" s="91"/>
      <c r="H57" s="6"/>
      <c r="I57" s="8"/>
      <c r="M57" s="7"/>
      <c r="N57" s="7"/>
      <c r="O57" s="7"/>
      <c r="P57" s="10"/>
      <c r="Q57" s="5"/>
    </row>
    <row r="58" spans="1:17" ht="18.75" hidden="1">
      <c r="A58" s="89"/>
      <c r="B58" s="83"/>
      <c r="C58" s="90"/>
      <c r="D58" s="90"/>
      <c r="E58" s="92"/>
      <c r="F58" s="90"/>
      <c r="G58" s="91"/>
      <c r="H58" s="6"/>
      <c r="I58" s="8"/>
      <c r="M58" s="7"/>
      <c r="N58" s="7"/>
      <c r="O58" s="7"/>
      <c r="P58" s="10"/>
      <c r="Q58" s="5"/>
    </row>
    <row r="59" spans="1:17" ht="18.75" hidden="1">
      <c r="A59" s="89"/>
      <c r="B59" s="83"/>
      <c r="C59" s="90"/>
      <c r="D59" s="90"/>
      <c r="E59" s="92"/>
      <c r="F59" s="90"/>
      <c r="G59" s="91"/>
      <c r="H59" s="6"/>
      <c r="I59" s="8"/>
      <c r="M59" s="7"/>
      <c r="N59" s="7"/>
      <c r="O59" s="7"/>
      <c r="P59" s="10"/>
      <c r="Q59" s="5"/>
    </row>
    <row r="60" spans="1:17" ht="18.75" customHeight="1" hidden="1">
      <c r="A60" s="89"/>
      <c r="B60" s="83"/>
      <c r="C60" s="90"/>
      <c r="D60" s="90"/>
      <c r="E60" s="92"/>
      <c r="F60" s="90"/>
      <c r="G60" s="91"/>
      <c r="H60" s="6"/>
      <c r="I60" s="8"/>
      <c r="M60" s="7"/>
      <c r="N60" s="7"/>
      <c r="O60" s="7"/>
      <c r="P60" s="10"/>
      <c r="Q60" s="5"/>
    </row>
    <row r="61" spans="1:17" ht="18.75" customHeight="1">
      <c r="A61" s="89"/>
      <c r="B61" s="83" t="s">
        <v>127</v>
      </c>
      <c r="C61" s="90"/>
      <c r="D61" s="90"/>
      <c r="E61" s="92">
        <v>424.24</v>
      </c>
      <c r="F61" s="90"/>
      <c r="G61" s="91"/>
      <c r="H61" s="6"/>
      <c r="I61" s="8"/>
      <c r="M61" s="7"/>
      <c r="N61" s="7"/>
      <c r="O61" s="7"/>
      <c r="P61" s="10"/>
      <c r="Q61" s="5"/>
    </row>
    <row r="62" spans="1:17" ht="18.75" customHeight="1">
      <c r="A62" s="89"/>
      <c r="B62" s="83" t="s">
        <v>476</v>
      </c>
      <c r="C62" s="90"/>
      <c r="D62" s="90"/>
      <c r="E62" s="92">
        <v>1803.12</v>
      </c>
      <c r="F62" s="90"/>
      <c r="G62" s="91"/>
      <c r="H62" s="6"/>
      <c r="I62" s="8"/>
      <c r="M62" s="7"/>
      <c r="N62" s="7"/>
      <c r="O62" s="7"/>
      <c r="P62" s="10"/>
      <c r="Q62" s="5"/>
    </row>
    <row r="63" spans="1:17" ht="18.75" customHeight="1">
      <c r="A63" s="89"/>
      <c r="B63" s="93" t="s">
        <v>112</v>
      </c>
      <c r="C63" s="90"/>
      <c r="D63" s="90"/>
      <c r="E63" s="92"/>
      <c r="F63" s="90"/>
      <c r="G63" s="91"/>
      <c r="H63" s="6"/>
      <c r="I63" s="8"/>
      <c r="M63" s="7"/>
      <c r="N63" s="7"/>
      <c r="O63" s="7"/>
      <c r="P63" s="10"/>
      <c r="Q63" s="5"/>
    </row>
    <row r="64" spans="1:17" ht="20.25" customHeight="1">
      <c r="A64" s="89"/>
      <c r="B64" s="83" t="s">
        <v>491</v>
      </c>
      <c r="C64" s="90"/>
      <c r="D64" s="90"/>
      <c r="E64" s="92">
        <v>462.86</v>
      </c>
      <c r="F64" s="90"/>
      <c r="G64" s="91"/>
      <c r="H64" s="6"/>
      <c r="I64" s="8"/>
      <c r="M64" s="7"/>
      <c r="N64" s="7"/>
      <c r="O64" s="7"/>
      <c r="P64" s="10"/>
      <c r="Q64" s="5"/>
    </row>
    <row r="65" spans="1:17" ht="115.5" customHeight="1">
      <c r="A65" s="89"/>
      <c r="B65" s="83" t="s">
        <v>514</v>
      </c>
      <c r="C65" s="90"/>
      <c r="D65" s="90"/>
      <c r="E65" s="92">
        <v>72028.84</v>
      </c>
      <c r="F65" s="90"/>
      <c r="G65" s="91"/>
      <c r="H65" s="6"/>
      <c r="I65" s="8"/>
      <c r="M65" s="7"/>
      <c r="N65" s="7"/>
      <c r="O65" s="7"/>
      <c r="P65" s="10"/>
      <c r="Q65" s="5"/>
    </row>
    <row r="66" spans="1:17" ht="20.25" customHeight="1">
      <c r="A66" s="89"/>
      <c r="B66" s="93" t="s">
        <v>116</v>
      </c>
      <c r="C66" s="90"/>
      <c r="D66" s="90"/>
      <c r="E66" s="92"/>
      <c r="F66" s="90"/>
      <c r="G66" s="91"/>
      <c r="H66" s="6"/>
      <c r="I66" s="8"/>
      <c r="M66" s="7"/>
      <c r="N66" s="7"/>
      <c r="O66" s="7"/>
      <c r="P66" s="10"/>
      <c r="Q66" s="5"/>
    </row>
    <row r="67" spans="1:17" ht="81" customHeight="1">
      <c r="A67" s="89"/>
      <c r="B67" s="83" t="s">
        <v>561</v>
      </c>
      <c r="C67" s="90"/>
      <c r="D67" s="90"/>
      <c r="E67" s="92">
        <v>11043.59</v>
      </c>
      <c r="F67" s="90"/>
      <c r="G67" s="91"/>
      <c r="H67" s="6"/>
      <c r="I67" s="8"/>
      <c r="M67" s="7"/>
      <c r="N67" s="7"/>
      <c r="O67" s="7"/>
      <c r="P67" s="10"/>
      <c r="Q67" s="5"/>
    </row>
    <row r="68" spans="1:17" ht="41.25" customHeight="1">
      <c r="A68" s="89"/>
      <c r="B68" s="83" t="s">
        <v>520</v>
      </c>
      <c r="C68" s="90"/>
      <c r="D68" s="90"/>
      <c r="E68" s="92">
        <v>467.92</v>
      </c>
      <c r="F68" s="90"/>
      <c r="G68" s="91"/>
      <c r="H68" s="6"/>
      <c r="I68" s="8"/>
      <c r="M68" s="7"/>
      <c r="N68" s="7"/>
      <c r="O68" s="7"/>
      <c r="P68" s="10"/>
      <c r="Q68" s="5"/>
    </row>
    <row r="69" spans="1:17" ht="18.75" customHeight="1">
      <c r="A69" s="89"/>
      <c r="B69" s="93" t="s">
        <v>83</v>
      </c>
      <c r="C69" s="90"/>
      <c r="D69" s="90"/>
      <c r="E69" s="92"/>
      <c r="F69" s="90"/>
      <c r="G69" s="91"/>
      <c r="H69" s="6"/>
      <c r="I69" s="8"/>
      <c r="M69" s="7"/>
      <c r="N69" s="7"/>
      <c r="O69" s="7"/>
      <c r="P69" s="10"/>
      <c r="Q69" s="5"/>
    </row>
    <row r="70" spans="1:17" ht="36" customHeight="1">
      <c r="A70" s="89"/>
      <c r="B70" s="83" t="s">
        <v>585</v>
      </c>
      <c r="C70" s="90"/>
      <c r="D70" s="90"/>
      <c r="E70" s="92">
        <v>314.03</v>
      </c>
      <c r="F70" s="90"/>
      <c r="G70" s="91"/>
      <c r="H70" s="6"/>
      <c r="I70" s="8"/>
      <c r="M70" s="7"/>
      <c r="N70" s="7"/>
      <c r="O70" s="7"/>
      <c r="P70" s="10"/>
      <c r="Q70" s="5"/>
    </row>
    <row r="71" spans="1:17" ht="60" customHeight="1">
      <c r="A71" s="89"/>
      <c r="B71" s="83" t="s">
        <v>609</v>
      </c>
      <c r="C71" s="90"/>
      <c r="D71" s="90"/>
      <c r="E71" s="92">
        <v>1091.23</v>
      </c>
      <c r="F71" s="90"/>
      <c r="G71" s="91"/>
      <c r="H71" s="6"/>
      <c r="I71" s="8"/>
      <c r="M71" s="7"/>
      <c r="N71" s="7"/>
      <c r="O71" s="7"/>
      <c r="P71" s="10"/>
      <c r="Q71" s="5"/>
    </row>
    <row r="72" spans="1:17" ht="18.75" customHeight="1">
      <c r="A72" s="89"/>
      <c r="B72" s="93" t="s">
        <v>84</v>
      </c>
      <c r="C72" s="90"/>
      <c r="D72" s="90"/>
      <c r="E72" s="92"/>
      <c r="F72" s="90"/>
      <c r="G72" s="91"/>
      <c r="H72" s="6"/>
      <c r="I72" s="8"/>
      <c r="M72" s="7"/>
      <c r="N72" s="7"/>
      <c r="O72" s="7"/>
      <c r="P72" s="10"/>
      <c r="Q72" s="5"/>
    </row>
    <row r="73" spans="1:17" ht="36.75" customHeight="1">
      <c r="A73" s="89"/>
      <c r="B73" s="93" t="s">
        <v>639</v>
      </c>
      <c r="C73" s="90"/>
      <c r="D73" s="90"/>
      <c r="E73" s="92">
        <v>759.27</v>
      </c>
      <c r="F73" s="90"/>
      <c r="G73" s="91"/>
      <c r="H73" s="6"/>
      <c r="I73" s="8"/>
      <c r="M73" s="7"/>
      <c r="N73" s="7"/>
      <c r="O73" s="7"/>
      <c r="P73" s="10"/>
      <c r="Q73" s="5"/>
    </row>
    <row r="74" spans="1:17" ht="36" customHeight="1">
      <c r="A74" s="89"/>
      <c r="B74" s="93" t="s">
        <v>670</v>
      </c>
      <c r="C74" s="90"/>
      <c r="D74" s="90"/>
      <c r="E74" s="92">
        <v>3205.59</v>
      </c>
      <c r="F74" s="90"/>
      <c r="G74" s="91"/>
      <c r="H74" s="6"/>
      <c r="I74" s="8"/>
      <c r="M74" s="7"/>
      <c r="N74" s="7"/>
      <c r="O74" s="7"/>
      <c r="P74" s="10"/>
      <c r="Q74" s="5"/>
    </row>
    <row r="75" spans="1:17" ht="34.5" customHeight="1">
      <c r="A75" s="89"/>
      <c r="B75" s="93" t="s">
        <v>614</v>
      </c>
      <c r="C75" s="90"/>
      <c r="D75" s="90"/>
      <c r="E75" s="92">
        <v>658.75</v>
      </c>
      <c r="F75" s="90"/>
      <c r="G75" s="91"/>
      <c r="H75" s="6"/>
      <c r="I75" s="8"/>
      <c r="M75" s="7"/>
      <c r="N75" s="7"/>
      <c r="O75" s="7"/>
      <c r="P75" s="10"/>
      <c r="Q75" s="5"/>
    </row>
    <row r="76" spans="1:17" ht="18.75" customHeight="1">
      <c r="A76" s="89"/>
      <c r="B76" s="93" t="s">
        <v>85</v>
      </c>
      <c r="C76" s="90"/>
      <c r="D76" s="90"/>
      <c r="E76" s="92"/>
      <c r="F76" s="90"/>
      <c r="G76" s="91"/>
      <c r="H76" s="6"/>
      <c r="I76" s="8"/>
      <c r="M76" s="7"/>
      <c r="N76" s="7"/>
      <c r="O76" s="7"/>
      <c r="P76" s="10"/>
      <c r="Q76" s="5"/>
    </row>
    <row r="77" spans="1:17" ht="60.75" customHeight="1">
      <c r="A77" s="89"/>
      <c r="B77" s="93" t="s">
        <v>683</v>
      </c>
      <c r="C77" s="90"/>
      <c r="D77" s="90"/>
      <c r="E77" s="92">
        <v>1767.87</v>
      </c>
      <c r="F77" s="90"/>
      <c r="G77" s="91"/>
      <c r="H77" s="6"/>
      <c r="I77" s="8"/>
      <c r="M77" s="7"/>
      <c r="N77" s="7"/>
      <c r="O77" s="7"/>
      <c r="P77" s="10"/>
      <c r="Q77" s="5"/>
    </row>
    <row r="78" spans="1:17" ht="44.25" customHeight="1">
      <c r="A78" s="89"/>
      <c r="B78" s="93" t="s">
        <v>711</v>
      </c>
      <c r="C78" s="90"/>
      <c r="D78" s="90"/>
      <c r="E78" s="92">
        <v>2144.36</v>
      </c>
      <c r="F78" s="90"/>
      <c r="G78" s="91"/>
      <c r="H78" s="6"/>
      <c r="I78" s="8"/>
      <c r="M78" s="7"/>
      <c r="N78" s="7"/>
      <c r="O78" s="7"/>
      <c r="P78" s="10"/>
      <c r="Q78" s="5"/>
    </row>
    <row r="79" spans="1:23" ht="18.75">
      <c r="A79" s="87"/>
      <c r="B79" s="83" t="s">
        <v>11</v>
      </c>
      <c r="C79" s="88">
        <f>SUM(C13:C41)</f>
        <v>10.129999999999999</v>
      </c>
      <c r="D79" s="90">
        <f>SUM(D13:D46)</f>
        <v>327274.7724</v>
      </c>
      <c r="E79" s="90">
        <f>E13+E14+E15+E16+E17+E18</f>
        <v>257243.8056</v>
      </c>
      <c r="F79" s="90">
        <f>SUM(F13:F46)</f>
        <v>327274.7724</v>
      </c>
      <c r="G79" s="91">
        <f>1.04993597951*C79</f>
        <v>10.635851472436299</v>
      </c>
      <c r="H79" s="6">
        <f>1.12035851472*C79</f>
        <v>11.349231754113598</v>
      </c>
      <c r="I79" s="8">
        <f>I18</f>
        <v>2692.29</v>
      </c>
      <c r="M79" s="7"/>
      <c r="P79" s="10"/>
      <c r="Q79" s="5">
        <f>SUM(Q13:Q41)</f>
        <v>8.75</v>
      </c>
      <c r="R79" s="5">
        <f>SUM(R13:R41)</f>
        <v>9.16</v>
      </c>
      <c r="S79" s="5"/>
      <c r="T79" s="5"/>
      <c r="U79" s="5">
        <f>SUM(U13:U41)</f>
        <v>141345.22499999998</v>
      </c>
      <c r="V79" s="5">
        <f>SUM(V13:V41)</f>
        <v>147968.2584</v>
      </c>
      <c r="W79" s="5">
        <f>SUM(W13:W41)</f>
        <v>289313.48339999997</v>
      </c>
    </row>
    <row r="80" spans="1:23" ht="37.5" hidden="1">
      <c r="A80" s="87"/>
      <c r="B80" s="83" t="s">
        <v>134</v>
      </c>
      <c r="C80" s="93"/>
      <c r="D80" s="96">
        <v>-3635.04</v>
      </c>
      <c r="E80" s="97">
        <f>D80</f>
        <v>-3635.04</v>
      </c>
      <c r="F80" s="96"/>
      <c r="G80" s="98"/>
      <c r="H80" s="73"/>
      <c r="I80" s="8"/>
      <c r="M80" s="7"/>
      <c r="P80" s="10"/>
      <c r="Q80" s="5"/>
      <c r="R80" s="5"/>
      <c r="S80" s="5"/>
      <c r="T80" s="5"/>
      <c r="U80" s="5"/>
      <c r="V80" s="5"/>
      <c r="W80" s="5"/>
    </row>
    <row r="81" spans="1:23" ht="56.25" hidden="1">
      <c r="A81" s="87"/>
      <c r="B81" s="83" t="s">
        <v>135</v>
      </c>
      <c r="C81" s="93"/>
      <c r="D81" s="96">
        <f>D79+D80</f>
        <v>323639.73240000004</v>
      </c>
      <c r="E81" s="96">
        <f>E79+E80</f>
        <v>253608.76559999998</v>
      </c>
      <c r="F81" s="96">
        <f>F79+F80</f>
        <v>327274.7724</v>
      </c>
      <c r="G81" s="98"/>
      <c r="H81" s="73"/>
      <c r="I81" s="8"/>
      <c r="M81" s="7"/>
      <c r="P81" s="10"/>
      <c r="Q81" s="5"/>
      <c r="R81" s="5"/>
      <c r="S81" s="5"/>
      <c r="T81" s="5"/>
      <c r="U81" s="5"/>
      <c r="V81" s="5"/>
      <c r="W81" s="5"/>
    </row>
    <row r="82" spans="1:37" ht="19.5" customHeight="1" hidden="1">
      <c r="A82" s="87">
        <v>5</v>
      </c>
      <c r="B82" s="99" t="s">
        <v>22</v>
      </c>
      <c r="C82" s="100">
        <v>1.85</v>
      </c>
      <c r="D82" s="92">
        <f>AF82*6*AG82</f>
        <v>55407.3282</v>
      </c>
      <c r="E82" s="92">
        <f>D82</f>
        <v>55407.3282</v>
      </c>
      <c r="F82" s="92">
        <f>AH82*12*AF82</f>
        <v>61061.1372</v>
      </c>
      <c r="G82" s="101" t="e">
        <f>#REF!</f>
        <v>#REF!</v>
      </c>
      <c r="H82" s="5" t="e">
        <f>C82+#REF!</f>
        <v>#REF!</v>
      </c>
      <c r="I82" s="44">
        <v>3.43</v>
      </c>
      <c r="J82">
        <v>10</v>
      </c>
      <c r="K82">
        <v>2</v>
      </c>
      <c r="M82" s="7">
        <f>C82*I82*J82</f>
        <v>63.455000000000005</v>
      </c>
      <c r="N82" s="7" t="e">
        <f>#REF!*I82*K82</f>
        <v>#REF!</v>
      </c>
      <c r="O82" s="7" t="e">
        <f>SUM(M82:N82)</f>
        <v>#REF!</v>
      </c>
      <c r="P82" s="9"/>
      <c r="Q82" s="5">
        <v>1.47</v>
      </c>
      <c r="R82">
        <v>1.58</v>
      </c>
      <c r="S82">
        <v>6</v>
      </c>
      <c r="T82">
        <v>6</v>
      </c>
      <c r="U82">
        <f>Q82*I82*S82</f>
        <v>30.2526</v>
      </c>
      <c r="V82">
        <f>R82*T82*I82</f>
        <v>32.516400000000004</v>
      </c>
      <c r="W82">
        <f>SUM(U82:V82)</f>
        <v>62.769000000000005</v>
      </c>
      <c r="AB82" t="e">
        <f>#REF!</f>
        <v>#REF!</v>
      </c>
      <c r="AC82" s="49" t="e">
        <f>#REF!</f>
        <v>#REF!</v>
      </c>
      <c r="AD82" s="49">
        <v>3.05</v>
      </c>
      <c r="AE82" t="e">
        <f>#REF!</f>
        <v>#REF!</v>
      </c>
      <c r="AF82" s="5">
        <f>AF13</f>
        <v>2692.29</v>
      </c>
      <c r="AG82">
        <v>3.43</v>
      </c>
      <c r="AH82">
        <v>1.89</v>
      </c>
      <c r="AI82">
        <f>AI14</f>
        <v>0</v>
      </c>
      <c r="AJ82">
        <v>3.05</v>
      </c>
      <c r="AK82">
        <v>3.43</v>
      </c>
    </row>
    <row r="83" spans="1:16" ht="18.75">
      <c r="A83" s="75"/>
      <c r="B83" s="102"/>
      <c r="C83" s="75"/>
      <c r="D83" s="75"/>
      <c r="E83" s="75"/>
      <c r="F83" s="75"/>
      <c r="G83" s="75"/>
      <c r="P83" s="10"/>
    </row>
    <row r="84" spans="1:16" ht="18.75">
      <c r="A84" s="153" t="s">
        <v>137</v>
      </c>
      <c r="B84" s="153"/>
      <c r="C84" s="139">
        <v>505525.77</v>
      </c>
      <c r="D84" s="147" t="s">
        <v>13</v>
      </c>
      <c r="F84" s="75"/>
      <c r="G84" s="75"/>
      <c r="P84" s="10"/>
    </row>
    <row r="85" spans="1:16" ht="30.75" customHeight="1">
      <c r="A85" s="153" t="s">
        <v>715</v>
      </c>
      <c r="B85" s="153"/>
      <c r="C85" s="139">
        <v>505052.05</v>
      </c>
      <c r="D85" s="147" t="s">
        <v>13</v>
      </c>
      <c r="F85" s="75"/>
      <c r="G85" s="75"/>
      <c r="P85" s="10"/>
    </row>
    <row r="86" spans="1:7" ht="18.75">
      <c r="A86" s="148" t="s">
        <v>12</v>
      </c>
      <c r="B86" s="148"/>
      <c r="C86" s="148"/>
      <c r="D86" s="148"/>
      <c r="E86" s="148"/>
      <c r="F86" s="148"/>
      <c r="G86" s="75"/>
    </row>
    <row r="87" spans="1:7" ht="18.75" customHeight="1" hidden="1">
      <c r="A87" s="161" t="s">
        <v>26</v>
      </c>
      <c r="B87" s="161"/>
      <c r="C87" s="113" t="e">
        <f>C84-#REF!</f>
        <v>#REF!</v>
      </c>
      <c r="D87" s="75"/>
      <c r="E87" s="75"/>
      <c r="F87" s="75"/>
      <c r="G87" s="75"/>
    </row>
    <row r="88" spans="1:7" ht="18.75" customHeight="1" hidden="1">
      <c r="A88" s="161" t="s">
        <v>28</v>
      </c>
      <c r="B88" s="161"/>
      <c r="C88" s="77">
        <f>D79-E79</f>
        <v>70030.96680000002</v>
      </c>
      <c r="D88" s="78"/>
      <c r="E88" s="78"/>
      <c r="F88" s="78"/>
      <c r="G88" s="75"/>
    </row>
    <row r="89" spans="1:7" ht="18.75">
      <c r="A89" s="79"/>
      <c r="B89" s="75"/>
      <c r="C89" s="75"/>
      <c r="D89" s="75"/>
      <c r="E89" s="75"/>
      <c r="F89" s="75"/>
      <c r="G89" s="75"/>
    </row>
    <row r="90" spans="1:7" ht="12.75">
      <c r="A90" s="78"/>
      <c r="B90" s="81"/>
      <c r="C90" s="81"/>
      <c r="D90" s="81"/>
      <c r="E90" s="81"/>
      <c r="F90" s="81"/>
      <c r="G90" s="81"/>
    </row>
  </sheetData>
  <sheetProtection/>
  <mergeCells count="17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G9:G11"/>
    <mergeCell ref="A88:B88"/>
    <mergeCell ref="I9:P12"/>
    <mergeCell ref="A87:B87"/>
    <mergeCell ref="Q9:W12"/>
    <mergeCell ref="A86:F86"/>
    <mergeCell ref="A84:B84"/>
    <mergeCell ref="A85:B85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84"/>
  <sheetViews>
    <sheetView view="pageBreakPreview" zoomScale="75" zoomScaleSheetLayoutView="75" zoomScalePageLayoutView="0" workbookViewId="0" topLeftCell="A76">
      <selection activeCell="E93" sqref="E93"/>
    </sheetView>
  </sheetViews>
  <sheetFormatPr defaultColWidth="9.00390625" defaultRowHeight="12.75"/>
  <cols>
    <col min="1" max="1" width="9.25390625" style="0" customWidth="1"/>
    <col min="2" max="2" width="50.625" style="0" customWidth="1"/>
    <col min="3" max="3" width="10.875" style="0" customWidth="1"/>
    <col min="4" max="4" width="17.125" style="0" customWidth="1"/>
    <col min="5" max="5" width="14.625" style="0" customWidth="1"/>
    <col min="6" max="6" width="16.75390625" style="0" customWidth="1"/>
    <col min="7" max="7" width="6.625" style="0" hidden="1" customWidth="1"/>
    <col min="8" max="8" width="5.375" style="0" hidden="1" customWidth="1"/>
    <col min="9" max="9" width="7.00390625" style="0" hidden="1" customWidth="1"/>
    <col min="10" max="10" width="3.75390625" style="0" hidden="1" customWidth="1"/>
    <col min="11" max="12" width="2.625" style="0" hidden="1" customWidth="1"/>
    <col min="13" max="13" width="10.00390625" style="0" hidden="1" customWidth="1"/>
    <col min="14" max="14" width="8.875" style="0" hidden="1" customWidth="1"/>
    <col min="15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1" width="0" style="0" hidden="1" customWidth="1"/>
  </cols>
  <sheetData>
    <row r="1" spans="1:7" ht="12.75" customHeight="1">
      <c r="A1" s="164" t="s">
        <v>20</v>
      </c>
      <c r="B1" s="164"/>
      <c r="C1" s="164"/>
      <c r="D1" s="164"/>
      <c r="E1" s="164"/>
      <c r="F1" s="164"/>
      <c r="G1" s="12"/>
    </row>
    <row r="2" spans="1:7" ht="6.75" customHeight="1">
      <c r="A2" s="164"/>
      <c r="B2" s="164"/>
      <c r="C2" s="164"/>
      <c r="D2" s="164"/>
      <c r="E2" s="164"/>
      <c r="F2" s="164"/>
      <c r="G2" s="12"/>
    </row>
    <row r="3" spans="1:7" ht="45.75" customHeight="1">
      <c r="A3" s="165" t="s">
        <v>61</v>
      </c>
      <c r="B3" s="165"/>
      <c r="C3" s="165"/>
      <c r="D3" s="165"/>
      <c r="E3" s="165"/>
      <c r="F3" s="165"/>
      <c r="G3" s="13"/>
    </row>
    <row r="4" spans="1:7" ht="13.5" customHeight="1">
      <c r="A4" s="164" t="s">
        <v>149</v>
      </c>
      <c r="B4" s="164"/>
      <c r="C4" s="164"/>
      <c r="D4" s="164"/>
      <c r="E4" s="164"/>
      <c r="F4" s="164"/>
      <c r="G4" s="164"/>
    </row>
    <row r="5" spans="1:7" ht="5.25" customHeight="1">
      <c r="A5" s="164"/>
      <c r="B5" s="164"/>
      <c r="C5" s="164"/>
      <c r="D5" s="164"/>
      <c r="E5" s="164"/>
      <c r="F5" s="164"/>
      <c r="G5" s="164"/>
    </row>
    <row r="6" spans="1:7" ht="18.75" customHeight="1">
      <c r="A6" s="11"/>
      <c r="B6" s="11"/>
      <c r="C6" s="11"/>
      <c r="D6" s="11"/>
      <c r="E6" s="11"/>
      <c r="F6" s="11"/>
      <c r="G6" s="11"/>
    </row>
    <row r="7" spans="1:7" ht="22.5">
      <c r="A7" s="14"/>
      <c r="B7" s="15" t="s">
        <v>713</v>
      </c>
      <c r="C7" s="110">
        <v>588.9</v>
      </c>
      <c r="D7" s="11" t="s">
        <v>32</v>
      </c>
      <c r="E7" s="16"/>
      <c r="F7" s="16"/>
      <c r="G7" s="16"/>
    </row>
    <row r="8" spans="1:7" ht="18.75">
      <c r="A8" s="14"/>
      <c r="B8" s="11"/>
      <c r="C8" s="11"/>
      <c r="D8" s="11"/>
      <c r="E8" s="11"/>
      <c r="F8" s="11"/>
      <c r="G8" s="11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7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8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8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19">
        <v>1</v>
      </c>
      <c r="B12" s="20" t="s">
        <v>15</v>
      </c>
      <c r="C12" s="19"/>
      <c r="D12" s="19"/>
      <c r="E12" s="19"/>
      <c r="F12" s="19"/>
      <c r="G12" s="18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4" ht="18.75">
      <c r="A13" s="21" t="s">
        <v>4</v>
      </c>
      <c r="B13" s="20" t="s">
        <v>5</v>
      </c>
      <c r="C13" s="44">
        <f>'[1]Стадионная 81'!C13</f>
        <v>1.38</v>
      </c>
      <c r="D13" s="22">
        <f aca="true" t="shared" si="0" ref="D13:D18">12*C13*AF13</f>
        <v>9752.184</v>
      </c>
      <c r="E13" s="22">
        <f>D13</f>
        <v>9752.184</v>
      </c>
      <c r="F13" s="22">
        <f aca="true" t="shared" si="1" ref="F13:F18">D13</f>
        <v>9752.184</v>
      </c>
      <c r="G13" s="23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588.9</v>
      </c>
      <c r="J13">
        <v>6</v>
      </c>
      <c r="K13">
        <v>2</v>
      </c>
      <c r="L13">
        <v>4</v>
      </c>
      <c r="M13" s="7">
        <f aca="true" t="shared" si="4" ref="M13:M18">C13*I13*J13</f>
        <v>4876.092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3710.07</v>
      </c>
      <c r="V13">
        <f aca="true" t="shared" si="7" ref="V13:V18">T13*R13*I13</f>
        <v>3851.4060000000004</v>
      </c>
      <c r="W13">
        <f aca="true" t="shared" si="8" ref="W13:W18">SUM(U13:V13)</f>
        <v>7561.476000000001</v>
      </c>
      <c r="AF13" s="49">
        <f>C7</f>
        <v>588.9</v>
      </c>
      <c r="AG13" s="5" t="e">
        <f>C13+#REF!</f>
        <v>#REF!</v>
      </c>
      <c r="AH13" s="44">
        <v>1.14</v>
      </c>
    </row>
    <row r="14" spans="1:34" ht="37.5">
      <c r="A14" s="21" t="s">
        <v>6</v>
      </c>
      <c r="B14" s="20" t="s">
        <v>7</v>
      </c>
      <c r="C14" s="44">
        <f>'[1]Стадионная 81'!C14</f>
        <v>1.75</v>
      </c>
      <c r="D14" s="22">
        <f t="shared" si="0"/>
        <v>12366.9</v>
      </c>
      <c r="E14" s="22">
        <f>D14</f>
        <v>12366.9</v>
      </c>
      <c r="F14" s="22">
        <f t="shared" si="1"/>
        <v>12366.9</v>
      </c>
      <c r="G14" s="23">
        <f t="shared" si="2"/>
        <v>1.8373879641425002</v>
      </c>
      <c r="H14" s="6">
        <f t="shared" si="3"/>
        <v>1.96062740076</v>
      </c>
      <c r="I14" s="8">
        <f>I13</f>
        <v>588.9</v>
      </c>
      <c r="J14">
        <v>6</v>
      </c>
      <c r="K14">
        <v>2</v>
      </c>
      <c r="L14">
        <v>4</v>
      </c>
      <c r="M14" s="7">
        <f t="shared" si="4"/>
        <v>6183.450000000001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4699.422</v>
      </c>
      <c r="V14">
        <f t="shared" si="7"/>
        <v>4911.4259999999995</v>
      </c>
      <c r="W14">
        <f t="shared" si="8"/>
        <v>9610.847999999998</v>
      </c>
      <c r="AF14">
        <f>AF13</f>
        <v>588.9</v>
      </c>
      <c r="AG14" s="5" t="e">
        <f>C14+#REF!</f>
        <v>#REF!</v>
      </c>
      <c r="AH14" s="44">
        <v>1.46</v>
      </c>
    </row>
    <row r="15" spans="1:34" ht="18.75">
      <c r="A15" s="21" t="s">
        <v>8</v>
      </c>
      <c r="B15" s="20" t="s">
        <v>9</v>
      </c>
      <c r="C15" s="44">
        <f>'[1]Стадионная 81'!C15</f>
        <v>0</v>
      </c>
      <c r="D15" s="22">
        <f t="shared" si="0"/>
        <v>0</v>
      </c>
      <c r="E15" s="22">
        <f>D15</f>
        <v>0</v>
      </c>
      <c r="F15" s="22">
        <f t="shared" si="1"/>
        <v>0</v>
      </c>
      <c r="G15" s="23">
        <f t="shared" si="2"/>
        <v>0</v>
      </c>
      <c r="H15" s="6">
        <f t="shared" si="3"/>
        <v>0</v>
      </c>
      <c r="I15" s="8">
        <f>I14</f>
        <v>588.9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459.342</v>
      </c>
      <c r="V15">
        <f t="shared" si="7"/>
        <v>0</v>
      </c>
      <c r="W15">
        <f t="shared" si="8"/>
        <v>459.342</v>
      </c>
      <c r="AF15">
        <f>AF14</f>
        <v>588.9</v>
      </c>
      <c r="AG15" s="5" t="e">
        <f>C15+#REF!</f>
        <v>#REF!</v>
      </c>
      <c r="AH15" s="44">
        <v>0</v>
      </c>
    </row>
    <row r="16" spans="1:34" ht="18.75">
      <c r="A16" s="21" t="s">
        <v>16</v>
      </c>
      <c r="B16" s="20" t="s">
        <v>10</v>
      </c>
      <c r="C16" s="44">
        <f>'[1]Стадионная 81'!C16</f>
        <v>1.09</v>
      </c>
      <c r="D16" s="22">
        <f t="shared" si="0"/>
        <v>7702.812000000001</v>
      </c>
      <c r="E16" s="22">
        <f>D16</f>
        <v>7702.812000000001</v>
      </c>
      <c r="F16" s="22">
        <f t="shared" si="1"/>
        <v>7702.812000000001</v>
      </c>
      <c r="G16" s="23">
        <f t="shared" si="2"/>
        <v>1.1444302176659003</v>
      </c>
      <c r="H16" s="6">
        <f t="shared" si="3"/>
        <v>1.2211907810448</v>
      </c>
      <c r="I16" s="8">
        <f>I15</f>
        <v>588.9</v>
      </c>
      <c r="J16">
        <v>6</v>
      </c>
      <c r="K16">
        <v>2</v>
      </c>
      <c r="L16">
        <v>4</v>
      </c>
      <c r="M16" s="7">
        <f t="shared" si="4"/>
        <v>3851.4060000000004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2791.386</v>
      </c>
      <c r="V16">
        <f t="shared" si="7"/>
        <v>2897.388</v>
      </c>
      <c r="W16">
        <f t="shared" si="8"/>
        <v>5688.773999999999</v>
      </c>
      <c r="AF16">
        <f>AF15</f>
        <v>588.9</v>
      </c>
      <c r="AG16" s="5" t="e">
        <f>C16+#REF!</f>
        <v>#REF!</v>
      </c>
      <c r="AH16" s="44">
        <v>0.58</v>
      </c>
    </row>
    <row r="17" spans="1:34" ht="18.75">
      <c r="A17" s="21" t="s">
        <v>17</v>
      </c>
      <c r="B17" s="20" t="s">
        <v>14</v>
      </c>
      <c r="C17" s="44">
        <f>'[1]Стадионная 81'!C17</f>
        <v>0</v>
      </c>
      <c r="D17" s="22">
        <f t="shared" si="0"/>
        <v>0</v>
      </c>
      <c r="E17" s="22">
        <f>D17</f>
        <v>0</v>
      </c>
      <c r="F17" s="22">
        <f t="shared" si="1"/>
        <v>0</v>
      </c>
      <c r="G17" s="23">
        <f t="shared" si="2"/>
        <v>0</v>
      </c>
      <c r="H17" s="6">
        <f t="shared" si="3"/>
        <v>0</v>
      </c>
      <c r="I17" s="8">
        <f>I16</f>
        <v>588.9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4381.416</v>
      </c>
      <c r="V17">
        <f t="shared" si="7"/>
        <v>4381.415999999999</v>
      </c>
      <c r="W17">
        <f t="shared" si="8"/>
        <v>8762.831999999999</v>
      </c>
      <c r="AF17">
        <f>AF16</f>
        <v>588.9</v>
      </c>
      <c r="AG17" s="5" t="e">
        <f>C17+#REF!</f>
        <v>#REF!</v>
      </c>
      <c r="AH17" s="44">
        <v>1.24</v>
      </c>
    </row>
    <row r="18" spans="1:34" ht="75">
      <c r="A18" s="21" t="s">
        <v>18</v>
      </c>
      <c r="B18" s="20" t="s">
        <v>19</v>
      </c>
      <c r="C18" s="44">
        <f>'[1]Стадионная 81'!C18</f>
        <v>5.91</v>
      </c>
      <c r="D18" s="22">
        <f t="shared" si="0"/>
        <v>41764.788</v>
      </c>
      <c r="E18" s="51">
        <f>E20+E21+E49+E50+E52+E54+E55+E57+E59+E61+E62+E64+E66+E67+E69+E71+E72+E74</f>
        <v>74713.54</v>
      </c>
      <c r="F18" s="22">
        <f t="shared" si="1"/>
        <v>41764.788</v>
      </c>
      <c r="G18" s="23">
        <f t="shared" si="2"/>
        <v>6.2051216389041</v>
      </c>
      <c r="H18" s="6">
        <f t="shared" si="3"/>
        <v>6.6213188219951995</v>
      </c>
      <c r="I18" s="8">
        <f>I17</f>
        <v>588.9</v>
      </c>
      <c r="J18">
        <v>6</v>
      </c>
      <c r="K18">
        <v>2</v>
      </c>
      <c r="L18">
        <v>4</v>
      </c>
      <c r="M18" s="7">
        <f t="shared" si="4"/>
        <v>20882.394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14875.613999999998</v>
      </c>
      <c r="V18">
        <f t="shared" si="7"/>
        <v>16324.307999999999</v>
      </c>
      <c r="W18">
        <f t="shared" si="8"/>
        <v>31199.922</v>
      </c>
      <c r="AF18">
        <f>AF17</f>
        <v>588.9</v>
      </c>
      <c r="AG18" s="5" t="e">
        <f>C18+#REF!</f>
        <v>#REF!</v>
      </c>
      <c r="AH18" s="44">
        <v>5.18</v>
      </c>
    </row>
    <row r="19" spans="1:18" ht="18.75">
      <c r="A19" s="21"/>
      <c r="B19" s="43" t="s">
        <v>62</v>
      </c>
      <c r="C19" s="30"/>
      <c r="D19" s="30"/>
      <c r="E19" s="51"/>
      <c r="F19" s="22"/>
      <c r="G19" s="23"/>
      <c r="H19" s="6"/>
      <c r="I19" s="8"/>
      <c r="M19" s="7"/>
      <c r="N19" s="7"/>
      <c r="O19" s="7"/>
      <c r="P19" s="9"/>
      <c r="Q19" s="5"/>
      <c r="R19" s="5"/>
    </row>
    <row r="20" spans="1:18" ht="23.25" customHeight="1">
      <c r="A20" s="21"/>
      <c r="B20" s="20" t="s">
        <v>198</v>
      </c>
      <c r="C20" s="22"/>
      <c r="D20" s="22"/>
      <c r="E20" s="51">
        <v>6674.19</v>
      </c>
      <c r="F20" s="22"/>
      <c r="G20" s="23"/>
      <c r="H20" s="6"/>
      <c r="I20" s="8"/>
      <c r="M20" s="7"/>
      <c r="N20" s="7"/>
      <c r="O20" s="7"/>
      <c r="P20" s="9"/>
      <c r="Q20" s="5"/>
      <c r="R20" s="5"/>
    </row>
    <row r="21" spans="1:18" ht="18.75">
      <c r="A21" s="21"/>
      <c r="B21" s="20" t="s">
        <v>158</v>
      </c>
      <c r="C21" s="22"/>
      <c r="D21" s="22"/>
      <c r="E21" s="51">
        <v>266.11</v>
      </c>
      <c r="F21" s="22"/>
      <c r="G21" s="23"/>
      <c r="H21" s="6"/>
      <c r="I21" s="8"/>
      <c r="M21" s="7"/>
      <c r="N21" s="7"/>
      <c r="O21" s="7"/>
      <c r="P21" s="9"/>
      <c r="Q21" s="5"/>
      <c r="R21" s="5"/>
    </row>
    <row r="22" spans="1:18" ht="18.75">
      <c r="A22" s="21"/>
      <c r="B22" s="43" t="s">
        <v>90</v>
      </c>
      <c r="C22" s="22"/>
      <c r="D22" s="22"/>
      <c r="E22" s="51"/>
      <c r="F22" s="22"/>
      <c r="G22" s="23"/>
      <c r="H22" s="6"/>
      <c r="I22" s="8"/>
      <c r="M22" s="7"/>
      <c r="N22" s="7"/>
      <c r="O22" s="7"/>
      <c r="P22" s="9"/>
      <c r="Q22" s="5"/>
      <c r="R22" s="5"/>
    </row>
    <row r="23" spans="1:18" ht="18.75" hidden="1">
      <c r="A23" s="21"/>
      <c r="B23" s="43" t="s">
        <v>68</v>
      </c>
      <c r="C23" s="22"/>
      <c r="D23" s="22"/>
      <c r="E23" s="51" t="s">
        <v>75</v>
      </c>
      <c r="F23" s="22"/>
      <c r="G23" s="23"/>
      <c r="H23" s="6"/>
      <c r="I23" s="8"/>
      <c r="M23" s="7"/>
      <c r="N23" s="7"/>
      <c r="O23" s="7"/>
      <c r="P23" s="9"/>
      <c r="Q23" s="5"/>
      <c r="R23" s="5"/>
    </row>
    <row r="24" spans="1:18" ht="18.75" hidden="1">
      <c r="A24" s="21"/>
      <c r="B24" s="43" t="s">
        <v>68</v>
      </c>
      <c r="C24" s="22"/>
      <c r="D24" s="22"/>
      <c r="E24" s="51" t="s">
        <v>76</v>
      </c>
      <c r="F24" s="22"/>
      <c r="G24" s="23"/>
      <c r="H24" s="6"/>
      <c r="I24" s="8"/>
      <c r="M24" s="7"/>
      <c r="N24" s="7"/>
      <c r="O24" s="7"/>
      <c r="P24" s="9"/>
      <c r="Q24" s="5"/>
      <c r="R24" s="5"/>
    </row>
    <row r="25" spans="1:18" ht="18.75" hidden="1">
      <c r="A25" s="21"/>
      <c r="B25" s="43" t="s">
        <v>68</v>
      </c>
      <c r="C25" s="22"/>
      <c r="D25" s="22"/>
      <c r="E25" s="51" t="s">
        <v>77</v>
      </c>
      <c r="F25" s="22"/>
      <c r="G25" s="23"/>
      <c r="H25" s="6"/>
      <c r="I25" s="8"/>
      <c r="M25" s="7"/>
      <c r="N25" s="7"/>
      <c r="O25" s="7"/>
      <c r="P25" s="9"/>
      <c r="Q25" s="5"/>
      <c r="R25" s="5"/>
    </row>
    <row r="26" spans="1:18" ht="18.75" hidden="1">
      <c r="A26" s="21"/>
      <c r="B26" s="43" t="s">
        <v>68</v>
      </c>
      <c r="C26" s="22"/>
      <c r="D26" s="22"/>
      <c r="E26" s="51" t="s">
        <v>78</v>
      </c>
      <c r="F26" s="22"/>
      <c r="G26" s="23"/>
      <c r="H26" s="6"/>
      <c r="I26" s="8"/>
      <c r="M26" s="7"/>
      <c r="N26" s="7"/>
      <c r="O26" s="7"/>
      <c r="P26" s="9"/>
      <c r="Q26" s="5"/>
      <c r="R26" s="5"/>
    </row>
    <row r="27" spans="1:23" ht="18.75" hidden="1">
      <c r="A27" s="19"/>
      <c r="B27" s="43" t="s">
        <v>68</v>
      </c>
      <c r="C27" s="30"/>
      <c r="D27" s="30"/>
      <c r="E27" s="51" t="s">
        <v>79</v>
      </c>
      <c r="F27" s="30"/>
      <c r="G27" s="23"/>
      <c r="H27" s="6"/>
      <c r="I27" s="8"/>
      <c r="J27">
        <v>6</v>
      </c>
      <c r="K27">
        <v>2</v>
      </c>
      <c r="L27">
        <v>4</v>
      </c>
      <c r="M27" s="7">
        <f>C27*I27*J27</f>
        <v>0</v>
      </c>
      <c r="N27" s="7" t="e">
        <f>I27*#REF!*K27</f>
        <v>#REF!</v>
      </c>
      <c r="O27" s="7" t="e">
        <f>#REF!*I27*L27</f>
        <v>#REF!</v>
      </c>
      <c r="P27" s="10"/>
      <c r="Q27" s="5"/>
      <c r="U27">
        <f>I27*Q27*T27</f>
        <v>0</v>
      </c>
      <c r="V27">
        <f>T27*R27*I27</f>
        <v>0</v>
      </c>
      <c r="W27">
        <f>SUM(U27:V27)</f>
        <v>0</v>
      </c>
    </row>
    <row r="28" spans="1:23" ht="18.75" hidden="1">
      <c r="A28" s="21"/>
      <c r="B28" s="43" t="s">
        <v>68</v>
      </c>
      <c r="C28" s="30"/>
      <c r="D28" s="30"/>
      <c r="E28" s="51" t="s">
        <v>80</v>
      </c>
      <c r="F28" s="30"/>
      <c r="G28" s="23"/>
      <c r="H28" s="6"/>
      <c r="I28" s="8"/>
      <c r="J28">
        <v>6</v>
      </c>
      <c r="K28">
        <v>2</v>
      </c>
      <c r="L28">
        <v>4</v>
      </c>
      <c r="M28" s="7">
        <f>C28*I28*J28</f>
        <v>0</v>
      </c>
      <c r="N28" s="7" t="e">
        <f>I28*#REF!*K28</f>
        <v>#REF!</v>
      </c>
      <c r="O28" s="7" t="e">
        <f>#REF!*I28*L28</f>
        <v>#REF!</v>
      </c>
      <c r="P28" s="10"/>
      <c r="Q28" s="5"/>
      <c r="U28">
        <f>I28*Q28*T28</f>
        <v>0</v>
      </c>
      <c r="V28">
        <f>T28*R28*I28</f>
        <v>0</v>
      </c>
      <c r="W28">
        <f>SUM(U28:V28)</f>
        <v>0</v>
      </c>
    </row>
    <row r="29" spans="1:23" ht="18.75" hidden="1">
      <c r="A29" s="21"/>
      <c r="B29" s="43" t="s">
        <v>68</v>
      </c>
      <c r="C29" s="30"/>
      <c r="D29" s="30"/>
      <c r="E29" s="51" t="s">
        <v>63</v>
      </c>
      <c r="F29" s="30"/>
      <c r="G29" s="23"/>
      <c r="H29" s="6"/>
      <c r="I29" s="8"/>
      <c r="J29">
        <v>6</v>
      </c>
      <c r="K29">
        <v>2</v>
      </c>
      <c r="L29">
        <v>4</v>
      </c>
      <c r="M29" s="7">
        <f>C29*I29*J29</f>
        <v>0</v>
      </c>
      <c r="N29" s="7" t="e">
        <f>I29*#REF!*K29</f>
        <v>#REF!</v>
      </c>
      <c r="O29" s="7" t="e">
        <f>#REF!*I29*L29</f>
        <v>#REF!</v>
      </c>
      <c r="P29" s="10"/>
      <c r="Q29" s="5"/>
      <c r="U29">
        <f>I29*Q29*T29</f>
        <v>0</v>
      </c>
      <c r="V29">
        <f>T29*R29*I29</f>
        <v>0</v>
      </c>
      <c r="W29">
        <f>SUM(U29:V29)</f>
        <v>0</v>
      </c>
    </row>
    <row r="30" spans="1:17" ht="18.75" hidden="1">
      <c r="A30" s="21"/>
      <c r="B30" s="43" t="s">
        <v>68</v>
      </c>
      <c r="C30" s="30"/>
      <c r="D30" s="30"/>
      <c r="E30" s="51" t="s">
        <v>70</v>
      </c>
      <c r="F30" s="30"/>
      <c r="G30" s="23"/>
      <c r="H30" s="6"/>
      <c r="I30" s="8"/>
      <c r="M30" s="7"/>
      <c r="N30" s="7"/>
      <c r="O30" s="7"/>
      <c r="P30" s="10"/>
      <c r="Q30" s="5"/>
    </row>
    <row r="31" spans="1:17" ht="18.75" hidden="1">
      <c r="A31" s="21"/>
      <c r="B31" s="43" t="s">
        <v>68</v>
      </c>
      <c r="C31" s="30"/>
      <c r="D31" s="30"/>
      <c r="E31" s="51" t="s">
        <v>71</v>
      </c>
      <c r="F31" s="30"/>
      <c r="G31" s="23"/>
      <c r="H31" s="6"/>
      <c r="I31" s="8"/>
      <c r="M31" s="7"/>
      <c r="N31" s="7"/>
      <c r="O31" s="7"/>
      <c r="P31" s="10"/>
      <c r="Q31" s="5"/>
    </row>
    <row r="32" spans="1:17" ht="18.75" hidden="1">
      <c r="A32" s="21"/>
      <c r="B32" s="43" t="s">
        <v>68</v>
      </c>
      <c r="C32" s="30"/>
      <c r="D32" s="30"/>
      <c r="E32" s="51" t="s">
        <v>72</v>
      </c>
      <c r="F32" s="30"/>
      <c r="G32" s="23"/>
      <c r="H32" s="6"/>
      <c r="I32" s="8"/>
      <c r="M32" s="7"/>
      <c r="N32" s="7"/>
      <c r="O32" s="7"/>
      <c r="P32" s="10"/>
      <c r="Q32" s="5"/>
    </row>
    <row r="33" spans="1:17" ht="18.75" hidden="1">
      <c r="A33" s="21"/>
      <c r="B33" s="43" t="s">
        <v>68</v>
      </c>
      <c r="E33" s="51" t="s">
        <v>73</v>
      </c>
      <c r="F33" s="30"/>
      <c r="G33" s="23"/>
      <c r="H33" s="6"/>
      <c r="I33" s="8"/>
      <c r="M33" s="7"/>
      <c r="N33" s="7"/>
      <c r="O33" s="7"/>
      <c r="P33" s="10"/>
      <c r="Q33" s="5"/>
    </row>
    <row r="34" spans="1:17" ht="18.75" hidden="1">
      <c r="A34" s="21"/>
      <c r="B34" s="43" t="s">
        <v>68</v>
      </c>
      <c r="C34" s="30"/>
      <c r="D34" s="30"/>
      <c r="E34" s="51" t="s">
        <v>74</v>
      </c>
      <c r="F34" s="30"/>
      <c r="G34" s="23"/>
      <c r="H34" s="6"/>
      <c r="I34" s="8"/>
      <c r="M34" s="7"/>
      <c r="N34" s="7"/>
      <c r="O34" s="7"/>
      <c r="P34" s="10"/>
      <c r="Q34" s="5"/>
    </row>
    <row r="35" spans="1:17" ht="18.75" hidden="1">
      <c r="A35" s="21"/>
      <c r="B35" s="43" t="s">
        <v>68</v>
      </c>
      <c r="C35" s="30"/>
      <c r="D35" s="30"/>
      <c r="E35" s="51" t="s">
        <v>75</v>
      </c>
      <c r="F35" s="30"/>
      <c r="G35" s="23"/>
      <c r="H35" s="6"/>
      <c r="I35" s="8"/>
      <c r="M35" s="7"/>
      <c r="N35" s="7"/>
      <c r="O35" s="7"/>
      <c r="P35" s="10"/>
      <c r="Q35" s="5"/>
    </row>
    <row r="36" spans="1:17" ht="18.75" hidden="1">
      <c r="A36" s="21"/>
      <c r="B36" s="43" t="s">
        <v>68</v>
      </c>
      <c r="C36" s="30"/>
      <c r="D36" s="30"/>
      <c r="E36" s="51" t="s">
        <v>76</v>
      </c>
      <c r="F36" s="30"/>
      <c r="G36" s="23"/>
      <c r="H36" s="6"/>
      <c r="I36" s="8"/>
      <c r="M36" s="7"/>
      <c r="N36" s="7"/>
      <c r="O36" s="7"/>
      <c r="P36" s="10"/>
      <c r="Q36" s="5"/>
    </row>
    <row r="37" spans="1:17" ht="18.75" hidden="1">
      <c r="A37" s="21"/>
      <c r="B37" s="43" t="s">
        <v>68</v>
      </c>
      <c r="C37" s="30"/>
      <c r="D37" s="30"/>
      <c r="E37" s="51" t="s">
        <v>77</v>
      </c>
      <c r="F37" s="30"/>
      <c r="G37" s="23"/>
      <c r="H37" s="6"/>
      <c r="I37" s="8"/>
      <c r="M37" s="7"/>
      <c r="N37" s="7"/>
      <c r="O37" s="7"/>
      <c r="P37" s="10"/>
      <c r="Q37" s="5"/>
    </row>
    <row r="38" spans="1:17" ht="18.75" hidden="1">
      <c r="A38" s="21"/>
      <c r="B38" s="43" t="s">
        <v>68</v>
      </c>
      <c r="C38" s="30"/>
      <c r="D38" s="30"/>
      <c r="E38" s="51" t="s">
        <v>78</v>
      </c>
      <c r="F38" s="30"/>
      <c r="G38" s="23"/>
      <c r="H38" s="6"/>
      <c r="I38" s="8"/>
      <c r="M38" s="7"/>
      <c r="N38" s="7"/>
      <c r="O38" s="7"/>
      <c r="P38" s="10"/>
      <c r="Q38" s="5"/>
    </row>
    <row r="39" spans="1:17" ht="18.75" hidden="1">
      <c r="A39" s="21"/>
      <c r="B39" s="43" t="s">
        <v>68</v>
      </c>
      <c r="C39" s="30"/>
      <c r="D39" s="30"/>
      <c r="E39" s="51" t="s">
        <v>79</v>
      </c>
      <c r="F39" s="30"/>
      <c r="G39" s="23"/>
      <c r="H39" s="6"/>
      <c r="I39" s="8"/>
      <c r="M39" s="7"/>
      <c r="N39" s="7"/>
      <c r="O39" s="7"/>
      <c r="P39" s="10"/>
      <c r="Q39" s="5"/>
    </row>
    <row r="40" spans="1:17" ht="18.75" hidden="1">
      <c r="A40" s="21"/>
      <c r="B40" s="43" t="s">
        <v>68</v>
      </c>
      <c r="C40" s="30"/>
      <c r="D40" s="30"/>
      <c r="E40" s="51" t="s">
        <v>80</v>
      </c>
      <c r="F40" s="30"/>
      <c r="G40" s="23"/>
      <c r="H40" s="6"/>
      <c r="I40" s="8"/>
      <c r="M40" s="7"/>
      <c r="N40" s="7"/>
      <c r="O40" s="7"/>
      <c r="P40" s="10"/>
      <c r="Q40" s="5"/>
    </row>
    <row r="41" spans="1:17" ht="18.75" hidden="1">
      <c r="A41" s="21"/>
      <c r="B41" s="43" t="s">
        <v>68</v>
      </c>
      <c r="C41" s="30"/>
      <c r="D41" s="30"/>
      <c r="E41" s="51" t="s">
        <v>63</v>
      </c>
      <c r="F41" s="30"/>
      <c r="G41" s="23"/>
      <c r="H41" s="6"/>
      <c r="I41" s="8"/>
      <c r="M41" s="7"/>
      <c r="N41" s="7"/>
      <c r="O41" s="7"/>
      <c r="P41" s="10"/>
      <c r="Q41" s="5"/>
    </row>
    <row r="42" spans="1:17" ht="18.75" hidden="1">
      <c r="A42" s="21"/>
      <c r="B42" s="43" t="s">
        <v>68</v>
      </c>
      <c r="C42" s="30"/>
      <c r="D42" s="30"/>
      <c r="E42" s="51" t="s">
        <v>70</v>
      </c>
      <c r="F42" s="30"/>
      <c r="G42" s="23"/>
      <c r="H42" s="6"/>
      <c r="I42" s="8"/>
      <c r="M42" s="7"/>
      <c r="N42" s="7"/>
      <c r="O42" s="7"/>
      <c r="P42" s="10"/>
      <c r="Q42" s="5"/>
    </row>
    <row r="43" spans="1:17" ht="18.75" hidden="1">
      <c r="A43" s="21"/>
      <c r="B43" s="43" t="s">
        <v>68</v>
      </c>
      <c r="C43" s="30"/>
      <c r="D43" s="30"/>
      <c r="E43" s="51" t="s">
        <v>71</v>
      </c>
      <c r="F43" s="30"/>
      <c r="G43" s="23"/>
      <c r="H43" s="6"/>
      <c r="I43" s="8"/>
      <c r="M43" s="7"/>
      <c r="N43" s="7"/>
      <c r="O43" s="7"/>
      <c r="P43" s="10"/>
      <c r="Q43" s="5"/>
    </row>
    <row r="44" spans="1:17" ht="18.75" hidden="1">
      <c r="A44" s="21"/>
      <c r="B44" s="43" t="s">
        <v>68</v>
      </c>
      <c r="C44" s="30"/>
      <c r="D44" s="30"/>
      <c r="E44" s="51" t="s">
        <v>72</v>
      </c>
      <c r="F44" s="30"/>
      <c r="G44" s="23"/>
      <c r="H44" s="6"/>
      <c r="I44" s="8"/>
      <c r="M44" s="7"/>
      <c r="N44" s="7"/>
      <c r="O44" s="7"/>
      <c r="P44" s="10"/>
      <c r="Q44" s="5"/>
    </row>
    <row r="45" spans="1:17" ht="18.75" hidden="1">
      <c r="A45" s="21"/>
      <c r="B45" s="43" t="s">
        <v>68</v>
      </c>
      <c r="C45" s="30"/>
      <c r="D45" s="30"/>
      <c r="E45" s="51" t="s">
        <v>73</v>
      </c>
      <c r="F45" s="30"/>
      <c r="G45" s="23"/>
      <c r="H45" s="6"/>
      <c r="I45" s="8"/>
      <c r="M45" s="7"/>
      <c r="N45" s="7"/>
      <c r="O45" s="7"/>
      <c r="P45" s="10"/>
      <c r="Q45" s="5"/>
    </row>
    <row r="46" spans="1:17" ht="18.75" hidden="1">
      <c r="A46" s="21"/>
      <c r="B46" s="43" t="s">
        <v>68</v>
      </c>
      <c r="C46" s="30"/>
      <c r="D46" s="30"/>
      <c r="E46" s="51" t="s">
        <v>74</v>
      </c>
      <c r="F46" s="30"/>
      <c r="G46" s="23"/>
      <c r="H46" s="6"/>
      <c r="I46" s="8"/>
      <c r="M46" s="7"/>
      <c r="N46" s="7"/>
      <c r="O46" s="7"/>
      <c r="P46" s="10"/>
      <c r="Q46" s="5"/>
    </row>
    <row r="47" spans="1:17" ht="18.75" hidden="1">
      <c r="A47" s="21"/>
      <c r="B47" s="43" t="s">
        <v>68</v>
      </c>
      <c r="C47" s="30"/>
      <c r="D47" s="30"/>
      <c r="E47" s="51" t="s">
        <v>75</v>
      </c>
      <c r="F47" s="30"/>
      <c r="G47" s="23"/>
      <c r="H47" s="6"/>
      <c r="I47" s="8"/>
      <c r="M47" s="7"/>
      <c r="N47" s="7"/>
      <c r="O47" s="7"/>
      <c r="P47" s="10"/>
      <c r="Q47" s="5"/>
    </row>
    <row r="48" spans="1:17" ht="18.75" customHeight="1" hidden="1">
      <c r="A48" s="21"/>
      <c r="B48" s="43" t="s">
        <v>68</v>
      </c>
      <c r="C48" s="30"/>
      <c r="D48" s="30"/>
      <c r="E48" s="51" t="s">
        <v>76</v>
      </c>
      <c r="F48" s="30"/>
      <c r="G48" s="23"/>
      <c r="H48" s="6"/>
      <c r="I48" s="8"/>
      <c r="M48" s="7"/>
      <c r="N48" s="7"/>
      <c r="O48" s="7"/>
      <c r="P48" s="10"/>
      <c r="Q48" s="5"/>
    </row>
    <row r="49" spans="1:17" ht="37.5">
      <c r="A49" s="21"/>
      <c r="B49" s="43" t="s">
        <v>250</v>
      </c>
      <c r="C49" s="30"/>
      <c r="D49" s="30"/>
      <c r="E49" s="51">
        <v>6884.27</v>
      </c>
      <c r="F49" s="30"/>
      <c r="G49" s="23"/>
      <c r="H49" s="6"/>
      <c r="I49" s="8"/>
      <c r="M49" s="7"/>
      <c r="N49" s="7"/>
      <c r="O49" s="7"/>
      <c r="P49" s="10"/>
      <c r="Q49" s="5"/>
    </row>
    <row r="50" spans="1:17" ht="24" customHeight="1">
      <c r="A50" s="21"/>
      <c r="B50" s="43" t="s">
        <v>228</v>
      </c>
      <c r="C50" s="30"/>
      <c r="D50" s="30"/>
      <c r="E50" s="51">
        <v>1858.74</v>
      </c>
      <c r="F50" s="30"/>
      <c r="G50" s="23"/>
      <c r="H50" s="6"/>
      <c r="I50" s="8"/>
      <c r="M50" s="7"/>
      <c r="N50" s="7"/>
      <c r="O50" s="7"/>
      <c r="P50" s="10"/>
      <c r="Q50" s="5"/>
    </row>
    <row r="51" spans="1:17" ht="21.75" customHeight="1">
      <c r="A51" s="21"/>
      <c r="B51" s="43" t="s">
        <v>108</v>
      </c>
      <c r="C51" s="30"/>
      <c r="D51" s="30"/>
      <c r="E51" s="51"/>
      <c r="F51" s="30"/>
      <c r="G51" s="23"/>
      <c r="H51" s="6"/>
      <c r="I51" s="8"/>
      <c r="M51" s="7"/>
      <c r="N51" s="7"/>
      <c r="O51" s="7"/>
      <c r="P51" s="10"/>
      <c r="Q51" s="5"/>
    </row>
    <row r="52" spans="1:17" ht="36.75" customHeight="1">
      <c r="A52" s="21"/>
      <c r="B52" s="43" t="s">
        <v>341</v>
      </c>
      <c r="C52" s="30"/>
      <c r="D52" s="30"/>
      <c r="E52" s="51">
        <v>1953.53</v>
      </c>
      <c r="F52" s="30"/>
      <c r="G52" s="23"/>
      <c r="H52" s="6"/>
      <c r="I52" s="8"/>
      <c r="M52" s="7"/>
      <c r="N52" s="7"/>
      <c r="O52" s="7"/>
      <c r="P52" s="10"/>
      <c r="Q52" s="5"/>
    </row>
    <row r="53" spans="1:17" ht="18.75" customHeight="1">
      <c r="A53" s="21"/>
      <c r="B53" s="43" t="s">
        <v>102</v>
      </c>
      <c r="C53" s="30"/>
      <c r="D53" s="30"/>
      <c r="E53" s="51"/>
      <c r="F53" s="30"/>
      <c r="G53" s="23"/>
      <c r="H53" s="6"/>
      <c r="I53" s="8"/>
      <c r="M53" s="7"/>
      <c r="N53" s="7"/>
      <c r="O53" s="7"/>
      <c r="P53" s="10"/>
      <c r="Q53" s="5"/>
    </row>
    <row r="54" spans="1:17" ht="33.75" customHeight="1">
      <c r="A54" s="21"/>
      <c r="B54" s="43" t="s">
        <v>265</v>
      </c>
      <c r="C54" s="30"/>
      <c r="D54" s="30"/>
      <c r="E54" s="51">
        <v>7276.82</v>
      </c>
      <c r="F54" s="30"/>
      <c r="G54" s="23"/>
      <c r="H54" s="6"/>
      <c r="I54" s="8"/>
      <c r="M54" s="7"/>
      <c r="N54" s="7"/>
      <c r="O54" s="7"/>
      <c r="P54" s="10"/>
      <c r="Q54" s="5"/>
    </row>
    <row r="55" spans="1:17" ht="33.75" customHeight="1">
      <c r="A55" s="21"/>
      <c r="B55" s="43" t="s">
        <v>114</v>
      </c>
      <c r="C55" s="30"/>
      <c r="D55" s="30"/>
      <c r="E55" s="51">
        <v>231.13</v>
      </c>
      <c r="F55" s="30"/>
      <c r="G55" s="23"/>
      <c r="H55" s="6"/>
      <c r="I55" s="8"/>
      <c r="M55" s="7"/>
      <c r="N55" s="7"/>
      <c r="O55" s="7"/>
      <c r="P55" s="10"/>
      <c r="Q55" s="5"/>
    </row>
    <row r="56" spans="1:17" ht="19.5" customHeight="1">
      <c r="A56" s="21"/>
      <c r="B56" s="43" t="s">
        <v>107</v>
      </c>
      <c r="C56" s="30"/>
      <c r="D56" s="30"/>
      <c r="E56" s="51"/>
      <c r="F56" s="30"/>
      <c r="G56" s="23"/>
      <c r="H56" s="6"/>
      <c r="I56" s="8"/>
      <c r="M56" s="7"/>
      <c r="N56" s="7"/>
      <c r="O56" s="7"/>
      <c r="P56" s="10"/>
      <c r="Q56" s="5"/>
    </row>
    <row r="57" spans="1:17" ht="21" customHeight="1">
      <c r="A57" s="21"/>
      <c r="B57" s="43" t="s">
        <v>356</v>
      </c>
      <c r="C57" s="30"/>
      <c r="D57" s="30"/>
      <c r="E57" s="51">
        <v>1081.88</v>
      </c>
      <c r="F57" s="30"/>
      <c r="G57" s="23"/>
      <c r="H57" s="6"/>
      <c r="I57" s="8"/>
      <c r="M57" s="7"/>
      <c r="N57" s="7"/>
      <c r="O57" s="7"/>
      <c r="P57" s="10"/>
      <c r="Q57" s="5"/>
    </row>
    <row r="58" spans="1:17" ht="21" customHeight="1">
      <c r="A58" s="21"/>
      <c r="B58" s="43" t="s">
        <v>68</v>
      </c>
      <c r="C58" s="30"/>
      <c r="D58" s="30"/>
      <c r="E58" s="51"/>
      <c r="F58" s="30"/>
      <c r="G58" s="23"/>
      <c r="H58" s="6"/>
      <c r="I58" s="8"/>
      <c r="M58" s="7"/>
      <c r="N58" s="7"/>
      <c r="O58" s="7"/>
      <c r="P58" s="10"/>
      <c r="Q58" s="5"/>
    </row>
    <row r="59" spans="1:17" ht="19.5" customHeight="1">
      <c r="A59" s="21"/>
      <c r="B59" s="43" t="s">
        <v>411</v>
      </c>
      <c r="C59" s="30"/>
      <c r="D59" s="30"/>
      <c r="E59" s="51">
        <v>5007.61</v>
      </c>
      <c r="F59" s="30"/>
      <c r="G59" s="23"/>
      <c r="H59" s="6"/>
      <c r="I59" s="8"/>
      <c r="M59" s="7"/>
      <c r="N59" s="7"/>
      <c r="O59" s="7"/>
      <c r="P59" s="10"/>
      <c r="Q59" s="5"/>
    </row>
    <row r="60" spans="1:17" ht="18.75" customHeight="1">
      <c r="A60" s="21"/>
      <c r="B60" s="43" t="s">
        <v>69</v>
      </c>
      <c r="C60" s="30"/>
      <c r="D60" s="30"/>
      <c r="E60" s="51"/>
      <c r="F60" s="30"/>
      <c r="G60" s="23"/>
      <c r="H60" s="6"/>
      <c r="I60" s="8"/>
      <c r="M60" s="7"/>
      <c r="N60" s="7"/>
      <c r="O60" s="7"/>
      <c r="P60" s="10"/>
      <c r="Q60" s="5"/>
    </row>
    <row r="61" spans="1:17" ht="72.75" customHeight="1">
      <c r="A61" s="21"/>
      <c r="B61" s="35" t="s">
        <v>456</v>
      </c>
      <c r="C61" s="30"/>
      <c r="D61" s="30"/>
      <c r="E61" s="51">
        <v>7722.1</v>
      </c>
      <c r="F61" s="30"/>
      <c r="G61" s="23"/>
      <c r="H61" s="6"/>
      <c r="I61" s="8"/>
      <c r="M61" s="7"/>
      <c r="N61" s="7"/>
      <c r="O61" s="7"/>
      <c r="P61" s="10"/>
      <c r="Q61" s="5"/>
    </row>
    <row r="62" spans="1:17" ht="22.5" customHeight="1">
      <c r="A62" s="21"/>
      <c r="B62" s="35" t="s">
        <v>356</v>
      </c>
      <c r="C62" s="30"/>
      <c r="D62" s="30"/>
      <c r="E62" s="51">
        <v>1081.88</v>
      </c>
      <c r="F62" s="30"/>
      <c r="G62" s="23"/>
      <c r="H62" s="6"/>
      <c r="I62" s="8"/>
      <c r="M62" s="7"/>
      <c r="N62" s="7"/>
      <c r="O62" s="7"/>
      <c r="P62" s="10"/>
      <c r="Q62" s="5"/>
    </row>
    <row r="63" spans="1:17" ht="18.75" customHeight="1">
      <c r="A63" s="21"/>
      <c r="B63" s="43" t="s">
        <v>112</v>
      </c>
      <c r="C63" s="30"/>
      <c r="D63" s="30"/>
      <c r="E63" s="51"/>
      <c r="F63" s="30"/>
      <c r="G63" s="23"/>
      <c r="H63" s="6"/>
      <c r="I63" s="8"/>
      <c r="M63" s="7"/>
      <c r="N63" s="7"/>
      <c r="O63" s="7"/>
      <c r="P63" s="10"/>
      <c r="Q63" s="5"/>
    </row>
    <row r="64" spans="1:17" ht="18.75" customHeight="1">
      <c r="A64" s="21"/>
      <c r="B64" s="43" t="s">
        <v>502</v>
      </c>
      <c r="C64" s="30"/>
      <c r="D64" s="30"/>
      <c r="E64" s="51">
        <v>1993.28</v>
      </c>
      <c r="F64" s="30"/>
      <c r="G64" s="23"/>
      <c r="H64" s="6"/>
      <c r="I64" s="8"/>
      <c r="M64" s="7"/>
      <c r="N64" s="7"/>
      <c r="O64" s="7"/>
      <c r="P64" s="10"/>
      <c r="Q64" s="5"/>
    </row>
    <row r="65" spans="1:17" ht="18.75" customHeight="1">
      <c r="A65" s="21"/>
      <c r="B65" s="43" t="s">
        <v>82</v>
      </c>
      <c r="C65" s="30"/>
      <c r="D65" s="30"/>
      <c r="E65" s="51"/>
      <c r="F65" s="30"/>
      <c r="G65" s="23"/>
      <c r="H65" s="6"/>
      <c r="I65" s="8"/>
      <c r="M65" s="7"/>
      <c r="N65" s="7"/>
      <c r="O65" s="7"/>
      <c r="P65" s="10"/>
      <c r="Q65" s="5"/>
    </row>
    <row r="66" spans="1:17" ht="20.25" customHeight="1">
      <c r="A66" s="21"/>
      <c r="B66" s="35" t="s">
        <v>534</v>
      </c>
      <c r="C66" s="30"/>
      <c r="D66" s="30"/>
      <c r="E66" s="51">
        <v>850.8</v>
      </c>
      <c r="F66" s="30"/>
      <c r="G66" s="23"/>
      <c r="H66" s="6"/>
      <c r="I66" s="8"/>
      <c r="M66" s="7"/>
      <c r="N66" s="7"/>
      <c r="O66" s="7"/>
      <c r="P66" s="10"/>
      <c r="Q66" s="5"/>
    </row>
    <row r="67" spans="1:17" ht="60.75" customHeight="1">
      <c r="A67" s="21"/>
      <c r="B67" s="35" t="s">
        <v>562</v>
      </c>
      <c r="C67" s="30"/>
      <c r="D67" s="30"/>
      <c r="E67" s="51">
        <v>16522.92</v>
      </c>
      <c r="F67" s="30"/>
      <c r="G67" s="23"/>
      <c r="H67" s="6"/>
      <c r="I67" s="8"/>
      <c r="M67" s="7"/>
      <c r="N67" s="7"/>
      <c r="O67" s="7"/>
      <c r="P67" s="10"/>
      <c r="Q67" s="5"/>
    </row>
    <row r="68" spans="1:17" ht="18.75" customHeight="1">
      <c r="A68" s="21"/>
      <c r="B68" s="43" t="s">
        <v>83</v>
      </c>
      <c r="C68" s="30"/>
      <c r="D68" s="30"/>
      <c r="E68" s="51"/>
      <c r="F68" s="30"/>
      <c r="G68" s="23"/>
      <c r="H68" s="6"/>
      <c r="I68" s="8"/>
      <c r="M68" s="7"/>
      <c r="N68" s="7"/>
      <c r="O68" s="7"/>
      <c r="P68" s="10"/>
      <c r="Q68" s="5"/>
    </row>
    <row r="69" spans="1:17" ht="36" customHeight="1">
      <c r="A69" s="21"/>
      <c r="B69" s="35" t="s">
        <v>610</v>
      </c>
      <c r="C69" s="30"/>
      <c r="D69" s="30"/>
      <c r="E69" s="51">
        <v>1597.49</v>
      </c>
      <c r="F69" s="30"/>
      <c r="G69" s="23"/>
      <c r="H69" s="6"/>
      <c r="I69" s="8"/>
      <c r="M69" s="7"/>
      <c r="N69" s="7"/>
      <c r="O69" s="7"/>
      <c r="P69" s="10"/>
      <c r="Q69" s="5"/>
    </row>
    <row r="70" spans="1:17" ht="18.75" customHeight="1">
      <c r="A70" s="21"/>
      <c r="B70" s="43" t="s">
        <v>84</v>
      </c>
      <c r="C70" s="30"/>
      <c r="D70" s="30"/>
      <c r="E70" s="51"/>
      <c r="F70" s="30"/>
      <c r="G70" s="23"/>
      <c r="H70" s="6"/>
      <c r="I70" s="8"/>
      <c r="M70" s="7"/>
      <c r="N70" s="7"/>
      <c r="O70" s="7"/>
      <c r="P70" s="10"/>
      <c r="Q70" s="5"/>
    </row>
    <row r="71" spans="1:17" ht="51.75" customHeight="1">
      <c r="A71" s="21"/>
      <c r="B71" s="35" t="s">
        <v>671</v>
      </c>
      <c r="C71" s="30"/>
      <c r="D71" s="30"/>
      <c r="E71" s="51">
        <v>3896.58</v>
      </c>
      <c r="F71" s="30"/>
      <c r="G71" s="23"/>
      <c r="H71" s="6"/>
      <c r="I71" s="8"/>
      <c r="M71" s="7"/>
      <c r="N71" s="7"/>
      <c r="O71" s="7"/>
      <c r="P71" s="10"/>
      <c r="Q71" s="5"/>
    </row>
    <row r="72" spans="1:17" ht="22.5" customHeight="1">
      <c r="A72" s="21"/>
      <c r="B72" s="35" t="s">
        <v>635</v>
      </c>
      <c r="C72" s="30"/>
      <c r="D72" s="30"/>
      <c r="E72" s="51">
        <v>158.45</v>
      </c>
      <c r="F72" s="30"/>
      <c r="G72" s="23"/>
      <c r="H72" s="6"/>
      <c r="I72" s="8"/>
      <c r="M72" s="7"/>
      <c r="N72" s="7"/>
      <c r="O72" s="7"/>
      <c r="P72" s="10"/>
      <c r="Q72" s="5"/>
    </row>
    <row r="73" spans="1:17" ht="18.75" customHeight="1">
      <c r="A73" s="21"/>
      <c r="B73" s="43" t="s">
        <v>85</v>
      </c>
      <c r="C73" s="30"/>
      <c r="D73" s="30"/>
      <c r="E73" s="51"/>
      <c r="F73" s="30"/>
      <c r="G73" s="23"/>
      <c r="H73" s="6"/>
      <c r="I73" s="8"/>
      <c r="M73" s="7"/>
      <c r="N73" s="7"/>
      <c r="O73" s="7"/>
      <c r="P73" s="10"/>
      <c r="Q73" s="5"/>
    </row>
    <row r="74" spans="1:17" ht="60.75" customHeight="1">
      <c r="A74" s="21"/>
      <c r="B74" s="35" t="s">
        <v>712</v>
      </c>
      <c r="C74" s="30"/>
      <c r="D74" s="30"/>
      <c r="E74" s="51">
        <v>9655.76</v>
      </c>
      <c r="F74" s="30"/>
      <c r="G74" s="23"/>
      <c r="H74" s="6"/>
      <c r="I74" s="8"/>
      <c r="M74" s="7"/>
      <c r="N74" s="7"/>
      <c r="O74" s="7"/>
      <c r="P74" s="10"/>
      <c r="Q74" s="5"/>
    </row>
    <row r="75" spans="1:23" ht="18.75">
      <c r="A75" s="18"/>
      <c r="B75" s="20" t="s">
        <v>11</v>
      </c>
      <c r="C75" s="19">
        <f>SUM(C13:C29)</f>
        <v>10.129999999999999</v>
      </c>
      <c r="D75" s="22">
        <f>SUM(D13:D34)</f>
        <v>71586.68400000001</v>
      </c>
      <c r="E75" s="22">
        <f>E13+E14+E15+E16+E17+E18</f>
        <v>104535.43599999999</v>
      </c>
      <c r="F75" s="22">
        <f>W75</f>
        <v>63283.194</v>
      </c>
      <c r="G75" s="23">
        <f>1.04993597951*C75</f>
        <v>10.635851472436299</v>
      </c>
      <c r="H75" s="6">
        <f>1.12035851472*C75</f>
        <v>11.349231754113598</v>
      </c>
      <c r="I75" s="8">
        <f>I18</f>
        <v>588.9</v>
      </c>
      <c r="M75" s="7"/>
      <c r="P75" s="10"/>
      <c r="Q75" s="5">
        <f>SUM(Q13:Q29)</f>
        <v>8.75</v>
      </c>
      <c r="R75" s="5">
        <f>SUM(R13:R29)</f>
        <v>9.16</v>
      </c>
      <c r="S75" s="5"/>
      <c r="T75" s="5"/>
      <c r="U75" s="5">
        <f>SUM(U13:U29)</f>
        <v>30917.25</v>
      </c>
      <c r="V75" s="5">
        <f>SUM(V13:V29)</f>
        <v>32365.944</v>
      </c>
      <c r="W75" s="5">
        <f>SUM(W13:W29)</f>
        <v>63283.194</v>
      </c>
    </row>
    <row r="76" spans="1:37" ht="19.5" customHeight="1">
      <c r="A76" s="18">
        <v>5</v>
      </c>
      <c r="B76" s="25" t="s">
        <v>22</v>
      </c>
      <c r="C76" s="50">
        <v>1.85</v>
      </c>
      <c r="D76" s="51">
        <f>AF76*6*AG76</f>
        <v>12119.562</v>
      </c>
      <c r="E76" s="51">
        <f>D76</f>
        <v>12119.562</v>
      </c>
      <c r="F76" s="51">
        <f>AH76*12*AF76</f>
        <v>13356.251999999999</v>
      </c>
      <c r="G76" s="49" t="e">
        <f>#REF!</f>
        <v>#REF!</v>
      </c>
      <c r="H76" s="5" t="e">
        <f>C76+#REF!</f>
        <v>#REF!</v>
      </c>
      <c r="I76" s="44">
        <v>3.43</v>
      </c>
      <c r="J76">
        <v>10</v>
      </c>
      <c r="K76">
        <v>2</v>
      </c>
      <c r="M76" s="7">
        <f>C76*I76*J76</f>
        <v>63.455000000000005</v>
      </c>
      <c r="N76" s="7" t="e">
        <f>#REF!*I76*K76</f>
        <v>#REF!</v>
      </c>
      <c r="O76" s="7" t="e">
        <f>SUM(M76:N76)</f>
        <v>#REF!</v>
      </c>
      <c r="P76" s="9"/>
      <c r="Q76" s="5">
        <v>1.47</v>
      </c>
      <c r="R76">
        <v>1.58</v>
      </c>
      <c r="S76">
        <v>6</v>
      </c>
      <c r="T76">
        <v>6</v>
      </c>
      <c r="U76">
        <f>Q76*I76*S76</f>
        <v>30.2526</v>
      </c>
      <c r="V76">
        <f>R76*T76*I76</f>
        <v>32.516400000000004</v>
      </c>
      <c r="W76">
        <f>SUM(U76:V76)</f>
        <v>62.769000000000005</v>
      </c>
      <c r="AB76" t="e">
        <f>#REF!</f>
        <v>#REF!</v>
      </c>
      <c r="AC76" s="49" t="e">
        <f>#REF!</f>
        <v>#REF!</v>
      </c>
      <c r="AD76" s="49">
        <v>3.05</v>
      </c>
      <c r="AE76" t="e">
        <f>#REF!</f>
        <v>#REF!</v>
      </c>
      <c r="AF76" s="5">
        <f>AF13</f>
        <v>588.9</v>
      </c>
      <c r="AG76">
        <v>3.43</v>
      </c>
      <c r="AH76">
        <v>1.89</v>
      </c>
      <c r="AI76" t="e">
        <f>#REF!</f>
        <v>#REF!</v>
      </c>
      <c r="AJ76">
        <v>3.05</v>
      </c>
      <c r="AK76">
        <v>3.43</v>
      </c>
    </row>
    <row r="77" spans="1:16" ht="18.75">
      <c r="A77" s="16"/>
      <c r="B77" s="26"/>
      <c r="C77" s="16"/>
      <c r="D77" s="16"/>
      <c r="E77" s="16"/>
      <c r="F77" s="16"/>
      <c r="G77" s="16"/>
      <c r="P77" s="10"/>
    </row>
    <row r="78" spans="1:16" ht="18.75">
      <c r="A78" s="153" t="s">
        <v>137</v>
      </c>
      <c r="B78" s="153"/>
      <c r="C78" s="139"/>
      <c r="D78" s="147">
        <v>98646.05</v>
      </c>
      <c r="E78" s="74" t="s">
        <v>13</v>
      </c>
      <c r="F78" s="75"/>
      <c r="G78" s="16"/>
      <c r="P78" s="10"/>
    </row>
    <row r="79" spans="1:38" ht="18.75">
      <c r="A79" s="153" t="s">
        <v>715</v>
      </c>
      <c r="B79" s="153"/>
      <c r="C79" s="139"/>
      <c r="D79" s="147">
        <v>110907.98</v>
      </c>
      <c r="E79" s="74" t="s">
        <v>13</v>
      </c>
      <c r="F79" s="75"/>
      <c r="G79" s="16"/>
      <c r="P79" s="10"/>
      <c r="AL79" t="s">
        <v>144</v>
      </c>
    </row>
    <row r="80" spans="1:7" ht="18.75">
      <c r="A80" s="148" t="s">
        <v>12</v>
      </c>
      <c r="B80" s="148"/>
      <c r="C80" s="148"/>
      <c r="D80" s="148"/>
      <c r="E80" s="148"/>
      <c r="F80" s="148"/>
      <c r="G80" s="16"/>
    </row>
    <row r="81" spans="1:7" ht="18.75" customHeight="1" hidden="1">
      <c r="A81" s="149" t="s">
        <v>26</v>
      </c>
      <c r="B81" s="149"/>
      <c r="C81" s="11" t="e">
        <f>C78-#REF!</f>
        <v>#REF!</v>
      </c>
      <c r="D81" s="16"/>
      <c r="E81" s="16"/>
      <c r="F81" s="16"/>
      <c r="G81" s="16"/>
    </row>
    <row r="82" spans="1:7" ht="18.75" customHeight="1" hidden="1">
      <c r="A82" s="149" t="s">
        <v>28</v>
      </c>
      <c r="B82" s="149"/>
      <c r="C82" s="48">
        <f>D75-E75</f>
        <v>-32948.75199999998</v>
      </c>
      <c r="G82" s="3"/>
    </row>
    <row r="83" spans="1:7" ht="18.75">
      <c r="A83" s="4"/>
      <c r="B83" s="3"/>
      <c r="C83" s="3"/>
      <c r="D83" s="3"/>
      <c r="E83" s="3"/>
      <c r="F83" s="3"/>
      <c r="G83" s="3"/>
    </row>
    <row r="84" spans="2:7" ht="12.75">
      <c r="B84" s="1"/>
      <c r="C84" s="1"/>
      <c r="D84" s="1"/>
      <c r="E84" s="1"/>
      <c r="F84" s="1"/>
      <c r="G84" s="1"/>
    </row>
  </sheetData>
  <sheetProtection/>
  <mergeCells count="16">
    <mergeCell ref="A82:B82"/>
    <mergeCell ref="I9:P12"/>
    <mergeCell ref="A81:B81"/>
    <mergeCell ref="Q9:W12"/>
    <mergeCell ref="A80:F80"/>
    <mergeCell ref="A78:B78"/>
    <mergeCell ref="A79:B79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75" r:id="rId1"/>
  <rowBreaks count="1" manualBreakCount="1">
    <brk id="80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60" zoomScalePageLayoutView="0" workbookViewId="0" topLeftCell="A1">
      <selection activeCell="A9" sqref="A9"/>
    </sheetView>
  </sheetViews>
  <sheetFormatPr defaultColWidth="9.00390625" defaultRowHeight="12.75"/>
  <sheetData>
    <row r="1" spans="1:14" ht="26.25">
      <c r="A1" s="175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3" ht="26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6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6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26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3" ht="26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ht="84.75" customHeight="1">
      <c r="A7" s="177" t="s">
        <v>722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3" ht="26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6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26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26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26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6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6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</sheetData>
  <sheetProtection/>
  <mergeCells count="3">
    <mergeCell ref="A1:N1"/>
    <mergeCell ref="A5:N5"/>
    <mergeCell ref="A7:N7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O54"/>
  <sheetViews>
    <sheetView view="pageBreakPreview" zoomScale="80" zoomScaleSheetLayoutView="80" zoomScalePageLayoutView="0" workbookViewId="0" topLeftCell="A31">
      <selection activeCell="A50" sqref="A50:F50"/>
    </sheetView>
  </sheetViews>
  <sheetFormatPr defaultColWidth="9.00390625" defaultRowHeight="12.75"/>
  <cols>
    <col min="1" max="1" width="8.125" style="0" bestFit="1" customWidth="1"/>
    <col min="2" max="2" width="55.625" style="0" customWidth="1"/>
    <col min="3" max="3" width="12.375" style="0" customWidth="1"/>
    <col min="4" max="4" width="17.125" style="0" customWidth="1"/>
    <col min="5" max="5" width="15.75390625" style="0" customWidth="1"/>
    <col min="6" max="6" width="16.75390625" style="0" customWidth="1"/>
    <col min="7" max="7" width="6.25390625" style="0" hidden="1" customWidth="1"/>
    <col min="8" max="8" width="4.875" style="0" hidden="1" customWidth="1"/>
    <col min="9" max="9" width="6.75390625" style="0" hidden="1" customWidth="1"/>
    <col min="10" max="10" width="3.25390625" style="0" hidden="1" customWidth="1"/>
    <col min="11" max="12" width="2.125" style="0" hidden="1" customWidth="1"/>
    <col min="13" max="15" width="7.125" style="0" hidden="1" customWidth="1"/>
    <col min="16" max="16" width="8.25390625" style="0" hidden="1" customWidth="1"/>
    <col min="17" max="17" width="7.75390625" style="0" hidden="1" customWidth="1"/>
    <col min="18" max="18" width="5.875" style="0" hidden="1" customWidth="1"/>
    <col min="19" max="20" width="2.125" style="0" hidden="1" customWidth="1"/>
    <col min="21" max="21" width="10.00390625" style="0" hidden="1" customWidth="1"/>
    <col min="22" max="38" width="0" style="0" hidden="1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143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713</v>
      </c>
      <c r="C7" s="113">
        <v>851.3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41" ht="18.75">
      <c r="A13" s="89" t="s">
        <v>4</v>
      </c>
      <c r="B13" s="83" t="s">
        <v>5</v>
      </c>
      <c r="C13" s="96">
        <v>1.38</v>
      </c>
      <c r="D13" s="90">
        <f aca="true" t="shared" si="0" ref="D13:D18">12*C13*I13</f>
        <v>14097.527999999998</v>
      </c>
      <c r="E13" s="90">
        <f>D13</f>
        <v>14097.527999999998</v>
      </c>
      <c r="F13" s="90">
        <f aca="true" t="shared" si="1" ref="F13:F18">D13</f>
        <v>14097.527999999998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851.3</v>
      </c>
      <c r="J13">
        <v>6</v>
      </c>
      <c r="K13">
        <v>2</v>
      </c>
      <c r="L13">
        <v>4</v>
      </c>
      <c r="M13" s="7">
        <f aca="true" t="shared" si="4" ref="M13:M18">C13*I13*J13</f>
        <v>7048.763999999999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5363.1900000000005</v>
      </c>
      <c r="V13">
        <f aca="true" t="shared" si="7" ref="V13:V18">T13*R13*I13</f>
        <v>5567.502</v>
      </c>
      <c r="W13">
        <f aca="true" t="shared" si="8" ref="W13:W18">SUM(U13:V13)</f>
        <v>10930.692000000001</v>
      </c>
      <c r="AM13" s="49">
        <f>C7</f>
        <v>851.3</v>
      </c>
      <c r="AN13" s="5" t="e">
        <f>C13+#REF!</f>
        <v>#REF!</v>
      </c>
      <c r="AO13" s="44">
        <v>1.14</v>
      </c>
    </row>
    <row r="14" spans="1:41" ht="37.5">
      <c r="A14" s="89" t="s">
        <v>6</v>
      </c>
      <c r="B14" s="83" t="s">
        <v>7</v>
      </c>
      <c r="C14" s="96">
        <v>1.75</v>
      </c>
      <c r="D14" s="90">
        <f t="shared" si="0"/>
        <v>17877.3</v>
      </c>
      <c r="E14" s="90">
        <f>D14</f>
        <v>17877.3</v>
      </c>
      <c r="F14" s="90">
        <f t="shared" si="1"/>
        <v>17877.3</v>
      </c>
      <c r="G14" s="91">
        <f t="shared" si="2"/>
        <v>1.8373879641425002</v>
      </c>
      <c r="H14" s="6">
        <f t="shared" si="3"/>
        <v>1.96062740076</v>
      </c>
      <c r="I14" s="8">
        <f>I13</f>
        <v>851.3</v>
      </c>
      <c r="J14">
        <v>6</v>
      </c>
      <c r="K14">
        <v>2</v>
      </c>
      <c r="L14">
        <v>4</v>
      </c>
      <c r="M14" s="7">
        <f t="shared" si="4"/>
        <v>8938.65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6793.374</v>
      </c>
      <c r="V14">
        <f t="shared" si="7"/>
        <v>7099.842</v>
      </c>
      <c r="W14">
        <f t="shared" si="8"/>
        <v>13893.216</v>
      </c>
      <c r="AM14">
        <f>AM13</f>
        <v>851.3</v>
      </c>
      <c r="AN14" s="5" t="e">
        <f>C14+#REF!</f>
        <v>#REF!</v>
      </c>
      <c r="AO14" s="44">
        <v>1.46</v>
      </c>
    </row>
    <row r="15" spans="1:41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851.3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664.014</v>
      </c>
      <c r="V15">
        <f t="shared" si="7"/>
        <v>0</v>
      </c>
      <c r="W15">
        <f t="shared" si="8"/>
        <v>664.014</v>
      </c>
      <c r="AM15">
        <f>AM14</f>
        <v>851.3</v>
      </c>
      <c r="AN15" s="5" t="e">
        <f>C15+#REF!</f>
        <v>#REF!</v>
      </c>
      <c r="AO15" s="44">
        <v>0</v>
      </c>
    </row>
    <row r="16" spans="1:41" ht="18.75">
      <c r="A16" s="89" t="s">
        <v>16</v>
      </c>
      <c r="B16" s="83" t="s">
        <v>10</v>
      </c>
      <c r="C16" s="96">
        <v>1.09</v>
      </c>
      <c r="D16" s="90">
        <f t="shared" si="0"/>
        <v>11135.004</v>
      </c>
      <c r="E16" s="90">
        <f>D16</f>
        <v>11135.004</v>
      </c>
      <c r="F16" s="90">
        <f t="shared" si="1"/>
        <v>11135.004</v>
      </c>
      <c r="G16" s="91">
        <f t="shared" si="2"/>
        <v>1.1444302176659003</v>
      </c>
      <c r="H16" s="6">
        <f t="shared" si="3"/>
        <v>1.2211907810448</v>
      </c>
      <c r="I16" s="8">
        <f>I15</f>
        <v>851.3</v>
      </c>
      <c r="J16">
        <v>6</v>
      </c>
      <c r="K16">
        <v>2</v>
      </c>
      <c r="L16">
        <v>4</v>
      </c>
      <c r="M16" s="7">
        <f t="shared" si="4"/>
        <v>5567.502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4035.1620000000003</v>
      </c>
      <c r="V16">
        <f t="shared" si="7"/>
        <v>4188.396</v>
      </c>
      <c r="W16">
        <f t="shared" si="8"/>
        <v>8223.558</v>
      </c>
      <c r="AM16">
        <f>AM15</f>
        <v>851.3</v>
      </c>
      <c r="AN16" s="5" t="e">
        <f>C16+#REF!</f>
        <v>#REF!</v>
      </c>
      <c r="AO16" s="44">
        <v>0.58</v>
      </c>
    </row>
    <row r="17" spans="1:41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851.3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6333.671999999999</v>
      </c>
      <c r="V17">
        <f t="shared" si="7"/>
        <v>6333.672</v>
      </c>
      <c r="W17">
        <f t="shared" si="8"/>
        <v>12667.343999999997</v>
      </c>
      <c r="AM17">
        <f>AM16</f>
        <v>851.3</v>
      </c>
      <c r="AN17" s="5" t="e">
        <f>C17+#REF!</f>
        <v>#REF!</v>
      </c>
      <c r="AO17" s="44">
        <v>1.24</v>
      </c>
    </row>
    <row r="18" spans="1:41" ht="56.25">
      <c r="A18" s="89" t="s">
        <v>18</v>
      </c>
      <c r="B18" s="83" t="s">
        <v>19</v>
      </c>
      <c r="C18" s="96">
        <f>1.99+3.92</f>
        <v>5.91</v>
      </c>
      <c r="D18" s="90">
        <f t="shared" si="0"/>
        <v>60374.195999999996</v>
      </c>
      <c r="E18" s="92">
        <f>E20+E21+E23+E25+E28+E30+E32+E34+E36+E37+E41</f>
        <v>32214.5</v>
      </c>
      <c r="F18" s="90">
        <f t="shared" si="1"/>
        <v>60374.195999999996</v>
      </c>
      <c r="G18" s="91">
        <f t="shared" si="2"/>
        <v>6.2051216389041</v>
      </c>
      <c r="H18" s="6">
        <f t="shared" si="3"/>
        <v>6.6213188219951995</v>
      </c>
      <c r="I18" s="8">
        <f>I17</f>
        <v>851.3</v>
      </c>
      <c r="J18">
        <v>6</v>
      </c>
      <c r="K18">
        <v>2</v>
      </c>
      <c r="L18">
        <v>4</v>
      </c>
      <c r="M18" s="7">
        <f t="shared" si="4"/>
        <v>30187.097999999998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21503.838</v>
      </c>
      <c r="V18">
        <f t="shared" si="7"/>
        <v>23598.035999999996</v>
      </c>
      <c r="W18">
        <f t="shared" si="8"/>
        <v>45101.873999999996</v>
      </c>
      <c r="AM18">
        <f>AM17</f>
        <v>851.3</v>
      </c>
      <c r="AN18" s="5" t="e">
        <f>C18+#REF!</f>
        <v>#REF!</v>
      </c>
      <c r="AO18" s="44">
        <v>5.18</v>
      </c>
    </row>
    <row r="19" spans="1:41" ht="18.75">
      <c r="A19" s="89"/>
      <c r="B19" s="93" t="s">
        <v>99</v>
      </c>
      <c r="C19" s="90"/>
      <c r="D19" s="90"/>
      <c r="E19" s="92"/>
      <c r="F19" s="90"/>
      <c r="G19" s="91"/>
      <c r="H19" s="6"/>
      <c r="I19" s="8"/>
      <c r="M19" s="7"/>
      <c r="N19" s="7"/>
      <c r="O19" s="7"/>
      <c r="P19" s="9"/>
      <c r="Q19" s="5"/>
      <c r="R19" s="5"/>
      <c r="AN19" s="5"/>
      <c r="AO19" s="13"/>
    </row>
    <row r="20" spans="1:41" ht="18.75">
      <c r="A20" s="89"/>
      <c r="B20" s="83" t="s">
        <v>173</v>
      </c>
      <c r="C20" s="90"/>
      <c r="D20" s="90"/>
      <c r="E20" s="92">
        <v>8898.81</v>
      </c>
      <c r="F20" s="90"/>
      <c r="G20" s="91"/>
      <c r="H20" s="6"/>
      <c r="I20" s="8"/>
      <c r="M20" s="7"/>
      <c r="N20" s="7"/>
      <c r="O20" s="7"/>
      <c r="P20" s="9"/>
      <c r="Q20" s="5"/>
      <c r="R20" s="5"/>
      <c r="AN20" s="5"/>
      <c r="AO20" s="13"/>
    </row>
    <row r="21" spans="1:41" ht="18.75">
      <c r="A21" s="89"/>
      <c r="B21" s="83" t="s">
        <v>159</v>
      </c>
      <c r="C21" s="90"/>
      <c r="D21" s="90"/>
      <c r="E21" s="92">
        <v>201.9</v>
      </c>
      <c r="F21" s="90"/>
      <c r="G21" s="91"/>
      <c r="H21" s="6"/>
      <c r="I21" s="8"/>
      <c r="M21" s="7"/>
      <c r="N21" s="7"/>
      <c r="O21" s="7"/>
      <c r="P21" s="9"/>
      <c r="Q21" s="5"/>
      <c r="R21" s="5"/>
      <c r="AN21" s="5"/>
      <c r="AO21" s="13"/>
    </row>
    <row r="22" spans="1:41" ht="18.75">
      <c r="A22" s="89"/>
      <c r="B22" s="93" t="s">
        <v>94</v>
      </c>
      <c r="C22" s="90"/>
      <c r="D22" s="90"/>
      <c r="E22" s="92"/>
      <c r="F22" s="90"/>
      <c r="G22" s="91"/>
      <c r="H22" s="6"/>
      <c r="I22" s="8"/>
      <c r="M22" s="7"/>
      <c r="N22" s="7"/>
      <c r="O22" s="7"/>
      <c r="P22" s="9"/>
      <c r="Q22" s="5"/>
      <c r="R22" s="5"/>
      <c r="AN22" s="5"/>
      <c r="AO22" s="13"/>
    </row>
    <row r="23" spans="1:41" ht="18.75">
      <c r="A23" s="89"/>
      <c r="B23" s="93" t="s">
        <v>253</v>
      </c>
      <c r="C23" s="90"/>
      <c r="D23" s="90"/>
      <c r="E23" s="92">
        <v>8898.91</v>
      </c>
      <c r="F23" s="90"/>
      <c r="G23" s="91"/>
      <c r="H23" s="6"/>
      <c r="I23" s="8"/>
      <c r="M23" s="7"/>
      <c r="N23" s="7"/>
      <c r="O23" s="7"/>
      <c r="P23" s="9"/>
      <c r="Q23" s="5"/>
      <c r="R23" s="5"/>
      <c r="AN23" s="5"/>
      <c r="AO23" s="13"/>
    </row>
    <row r="24" spans="1:41" ht="18.75">
      <c r="A24" s="89"/>
      <c r="B24" s="93" t="s">
        <v>95</v>
      </c>
      <c r="C24" s="90"/>
      <c r="D24" s="90"/>
      <c r="E24" s="92"/>
      <c r="F24" s="90"/>
      <c r="G24" s="91"/>
      <c r="H24" s="6"/>
      <c r="I24" s="8"/>
      <c r="M24" s="7"/>
      <c r="N24" s="7"/>
      <c r="O24" s="7"/>
      <c r="P24" s="9"/>
      <c r="Q24" s="5"/>
      <c r="R24" s="5"/>
      <c r="AN24" s="5"/>
      <c r="AO24" s="13"/>
    </row>
    <row r="25" spans="1:41" ht="37.5">
      <c r="A25" s="89"/>
      <c r="B25" s="93" t="s">
        <v>326</v>
      </c>
      <c r="C25" s="90"/>
      <c r="D25" s="90"/>
      <c r="E25" s="92">
        <v>1809.53</v>
      </c>
      <c r="F25" s="90"/>
      <c r="G25" s="91"/>
      <c r="H25" s="6"/>
      <c r="I25" s="8"/>
      <c r="M25" s="7"/>
      <c r="N25" s="7"/>
      <c r="O25" s="7"/>
      <c r="P25" s="9"/>
      <c r="Q25" s="5"/>
      <c r="R25" s="5"/>
      <c r="AN25" s="5"/>
      <c r="AO25" s="13"/>
    </row>
    <row r="26" spans="1:18" ht="18.75">
      <c r="A26" s="89"/>
      <c r="B26" s="93" t="s">
        <v>66</v>
      </c>
      <c r="C26" s="90"/>
      <c r="D26" s="90"/>
      <c r="E26" s="92"/>
      <c r="F26" s="90"/>
      <c r="G26" s="91"/>
      <c r="H26" s="6"/>
      <c r="I26" s="8"/>
      <c r="M26" s="7"/>
      <c r="N26" s="7"/>
      <c r="O26" s="7"/>
      <c r="P26" s="9"/>
      <c r="Q26" s="5"/>
      <c r="R26" s="5"/>
    </row>
    <row r="27" spans="1:18" ht="18.75">
      <c r="A27" s="89"/>
      <c r="B27" s="93" t="s">
        <v>100</v>
      </c>
      <c r="C27" s="90"/>
      <c r="D27" s="90"/>
      <c r="E27" s="92"/>
      <c r="F27" s="90"/>
      <c r="G27" s="91"/>
      <c r="H27" s="6"/>
      <c r="I27" s="8"/>
      <c r="M27" s="7"/>
      <c r="N27" s="7"/>
      <c r="O27" s="7"/>
      <c r="P27" s="9"/>
      <c r="Q27" s="5"/>
      <c r="R27" s="5"/>
    </row>
    <row r="28" spans="1:18" ht="18.75">
      <c r="A28" s="89"/>
      <c r="B28" s="93" t="s">
        <v>371</v>
      </c>
      <c r="C28" s="90"/>
      <c r="D28" s="90"/>
      <c r="E28" s="92">
        <v>747.48</v>
      </c>
      <c r="F28" s="90"/>
      <c r="G28" s="91"/>
      <c r="H28" s="6"/>
      <c r="I28" s="8"/>
      <c r="M28" s="7"/>
      <c r="N28" s="7"/>
      <c r="O28" s="7"/>
      <c r="P28" s="9"/>
      <c r="Q28" s="5"/>
      <c r="R28" s="5"/>
    </row>
    <row r="29" spans="1:18" ht="18.75">
      <c r="A29" s="89"/>
      <c r="B29" s="93" t="s">
        <v>97</v>
      </c>
      <c r="C29" s="90"/>
      <c r="D29" s="90"/>
      <c r="E29" s="92"/>
      <c r="F29" s="90"/>
      <c r="G29" s="91"/>
      <c r="H29" s="6"/>
      <c r="I29" s="8"/>
      <c r="M29" s="7"/>
      <c r="N29" s="7"/>
      <c r="O29" s="7"/>
      <c r="P29" s="9"/>
      <c r="Q29" s="5"/>
      <c r="R29" s="5"/>
    </row>
    <row r="30" spans="1:18" ht="18.75">
      <c r="A30" s="89"/>
      <c r="B30" s="83" t="s">
        <v>405</v>
      </c>
      <c r="C30" s="90"/>
      <c r="D30" s="90"/>
      <c r="E30" s="92">
        <v>6259.5</v>
      </c>
      <c r="F30" s="90"/>
      <c r="G30" s="91"/>
      <c r="H30" s="6"/>
      <c r="I30" s="8"/>
      <c r="M30" s="7"/>
      <c r="N30" s="7"/>
      <c r="O30" s="7"/>
      <c r="P30" s="9"/>
      <c r="Q30" s="5"/>
      <c r="R30" s="5"/>
    </row>
    <row r="31" spans="1:18" ht="18.75">
      <c r="A31" s="89"/>
      <c r="B31" s="93" t="s">
        <v>111</v>
      </c>
      <c r="C31" s="90"/>
      <c r="D31" s="90"/>
      <c r="E31" s="92"/>
      <c r="F31" s="90"/>
      <c r="G31" s="91"/>
      <c r="H31" s="6"/>
      <c r="I31" s="8"/>
      <c r="M31" s="7"/>
      <c r="N31" s="7"/>
      <c r="O31" s="7"/>
      <c r="P31" s="9"/>
      <c r="Q31" s="5"/>
      <c r="R31" s="5"/>
    </row>
    <row r="32" spans="1:18" ht="18.75">
      <c r="A32" s="89"/>
      <c r="B32" s="83" t="s">
        <v>463</v>
      </c>
      <c r="C32" s="90"/>
      <c r="D32" s="90"/>
      <c r="E32" s="92">
        <v>1744.12</v>
      </c>
      <c r="F32" s="90"/>
      <c r="G32" s="91"/>
      <c r="H32" s="6"/>
      <c r="I32" s="8"/>
      <c r="M32" s="7"/>
      <c r="N32" s="7"/>
      <c r="O32" s="7"/>
      <c r="P32" s="9"/>
      <c r="Q32" s="5"/>
      <c r="R32" s="5"/>
    </row>
    <row r="33" spans="1:23" ht="18.75">
      <c r="A33" s="89"/>
      <c r="B33" s="96" t="s">
        <v>81</v>
      </c>
      <c r="C33" s="90"/>
      <c r="D33" s="90"/>
      <c r="E33" s="92"/>
      <c r="F33" s="90"/>
      <c r="G33" s="91"/>
      <c r="H33" s="6"/>
      <c r="I33" s="8"/>
      <c r="J33">
        <v>6</v>
      </c>
      <c r="K33">
        <v>2</v>
      </c>
      <c r="L33">
        <v>4</v>
      </c>
      <c r="M33" s="7">
        <f>C33*I33*J33</f>
        <v>0</v>
      </c>
      <c r="N33" s="7" t="e">
        <f>I33*#REF!*K33</f>
        <v>#REF!</v>
      </c>
      <c r="O33" s="7" t="e">
        <f>#REF!*I33*L33</f>
        <v>#REF!</v>
      </c>
      <c r="P33" s="10"/>
      <c r="Q33" s="5"/>
      <c r="U33">
        <f>I33*Q33*T33</f>
        <v>0</v>
      </c>
      <c r="V33">
        <f>T33*R33*I33</f>
        <v>0</v>
      </c>
      <c r="W33">
        <f>SUM(U33:V33)</f>
        <v>0</v>
      </c>
    </row>
    <row r="34" spans="1:23" ht="18.75">
      <c r="A34" s="89"/>
      <c r="B34" s="83" t="s">
        <v>463</v>
      </c>
      <c r="C34" s="90"/>
      <c r="D34" s="90"/>
      <c r="E34" s="92">
        <v>1744.12</v>
      </c>
      <c r="F34" s="90"/>
      <c r="G34" s="91"/>
      <c r="H34" s="6"/>
      <c r="I34" s="8"/>
      <c r="J34">
        <v>6</v>
      </c>
      <c r="K34">
        <v>2</v>
      </c>
      <c r="L34">
        <v>4</v>
      </c>
      <c r="M34" s="7">
        <f>C34*I34*J34</f>
        <v>0</v>
      </c>
      <c r="N34" s="7" t="e">
        <f>I34*#REF!*K34</f>
        <v>#REF!</v>
      </c>
      <c r="O34" s="7" t="e">
        <f>#REF!*I34*L34</f>
        <v>#REF!</v>
      </c>
      <c r="P34" s="10"/>
      <c r="Q34" s="5"/>
      <c r="U34">
        <f>I34*Q34*T34</f>
        <v>0</v>
      </c>
      <c r="V34">
        <f>T34*R34*I34</f>
        <v>0</v>
      </c>
      <c r="W34">
        <f>SUM(U34:V34)</f>
        <v>0</v>
      </c>
    </row>
    <row r="35" spans="1:17" ht="18.75">
      <c r="A35" s="89"/>
      <c r="B35" s="93" t="s">
        <v>82</v>
      </c>
      <c r="C35" s="90"/>
      <c r="D35" s="90"/>
      <c r="E35" s="92"/>
      <c r="F35" s="90"/>
      <c r="G35" s="91"/>
      <c r="H35" s="6"/>
      <c r="I35" s="8"/>
      <c r="M35" s="7"/>
      <c r="N35" s="7"/>
      <c r="O35" s="7"/>
      <c r="P35" s="10"/>
      <c r="Q35" s="5"/>
    </row>
    <row r="36" spans="1:17" ht="18.75">
      <c r="A36" s="89"/>
      <c r="B36" s="83" t="s">
        <v>370</v>
      </c>
      <c r="C36" s="90"/>
      <c r="D36" s="90"/>
      <c r="E36" s="92">
        <v>373.74</v>
      </c>
      <c r="F36" s="90"/>
      <c r="G36" s="91"/>
      <c r="H36" s="6"/>
      <c r="I36" s="8"/>
      <c r="M36" s="7"/>
      <c r="N36" s="7"/>
      <c r="O36" s="7"/>
      <c r="P36" s="10"/>
      <c r="Q36" s="5"/>
    </row>
    <row r="37" spans="1:17" ht="18.75">
      <c r="A37" s="89"/>
      <c r="B37" s="83" t="s">
        <v>110</v>
      </c>
      <c r="C37" s="90"/>
      <c r="D37" s="90"/>
      <c r="E37" s="92">
        <v>154.49</v>
      </c>
      <c r="F37" s="90"/>
      <c r="G37" s="91"/>
      <c r="H37" s="6"/>
      <c r="I37" s="8"/>
      <c r="M37" s="7"/>
      <c r="N37" s="7"/>
      <c r="O37" s="7"/>
      <c r="P37" s="10"/>
      <c r="Q37" s="5"/>
    </row>
    <row r="38" spans="1:17" ht="18.75">
      <c r="A38" s="89"/>
      <c r="B38" s="93" t="s">
        <v>83</v>
      </c>
      <c r="C38" s="90"/>
      <c r="D38" s="90"/>
      <c r="E38" s="92"/>
      <c r="F38" s="90"/>
      <c r="G38" s="91"/>
      <c r="H38" s="6"/>
      <c r="I38" s="8"/>
      <c r="M38" s="7"/>
      <c r="N38" s="7"/>
      <c r="O38" s="7"/>
      <c r="P38" s="10"/>
      <c r="Q38" s="5"/>
    </row>
    <row r="39" spans="1:17" ht="19.5" customHeight="1">
      <c r="A39" s="89"/>
      <c r="B39" s="83" t="s">
        <v>606</v>
      </c>
      <c r="C39" s="90"/>
      <c r="D39" s="90"/>
      <c r="E39" s="92">
        <v>124.58</v>
      </c>
      <c r="F39" s="90"/>
      <c r="G39" s="91"/>
      <c r="H39" s="6"/>
      <c r="I39" s="8"/>
      <c r="M39" s="7"/>
      <c r="N39" s="7"/>
      <c r="O39" s="7"/>
      <c r="P39" s="10"/>
      <c r="Q39" s="5"/>
    </row>
    <row r="40" spans="1:17" ht="19.5" customHeight="1">
      <c r="A40" s="89"/>
      <c r="B40" s="93" t="s">
        <v>109</v>
      </c>
      <c r="C40" s="90"/>
      <c r="D40" s="90"/>
      <c r="E40" s="92"/>
      <c r="F40" s="90"/>
      <c r="G40" s="91"/>
      <c r="H40" s="6"/>
      <c r="I40" s="8"/>
      <c r="M40" s="7"/>
      <c r="N40" s="7"/>
      <c r="O40" s="7"/>
      <c r="P40" s="10"/>
      <c r="Q40" s="5"/>
    </row>
    <row r="41" spans="1:17" ht="42.75" customHeight="1">
      <c r="A41" s="89"/>
      <c r="B41" s="83" t="s">
        <v>644</v>
      </c>
      <c r="C41" s="90"/>
      <c r="D41" s="90"/>
      <c r="E41" s="92">
        <v>1381.9</v>
      </c>
      <c r="F41" s="90"/>
      <c r="G41" s="91"/>
      <c r="H41" s="6"/>
      <c r="I41" s="8"/>
      <c r="M41" s="7"/>
      <c r="N41" s="7"/>
      <c r="O41" s="7"/>
      <c r="P41" s="10"/>
      <c r="Q41" s="5"/>
    </row>
    <row r="42" spans="1:17" ht="23.25" customHeight="1">
      <c r="A42" s="89"/>
      <c r="B42" s="93" t="s">
        <v>131</v>
      </c>
      <c r="C42" s="90"/>
      <c r="D42" s="90"/>
      <c r="E42" s="92"/>
      <c r="F42" s="90"/>
      <c r="G42" s="91"/>
      <c r="H42" s="6"/>
      <c r="I42" s="8"/>
      <c r="M42" s="7"/>
      <c r="N42" s="7"/>
      <c r="O42" s="7"/>
      <c r="P42" s="10"/>
      <c r="Q42" s="5"/>
    </row>
    <row r="43" spans="1:23" ht="18.75">
      <c r="A43" s="87"/>
      <c r="B43" s="83" t="s">
        <v>11</v>
      </c>
      <c r="C43" s="88">
        <f>SUM(C13:C34)</f>
        <v>10.129999999999999</v>
      </c>
      <c r="D43" s="90">
        <f>SUM(D13:D34)</f>
        <v>103484.02799999999</v>
      </c>
      <c r="E43" s="90">
        <f>E13+E14+E15+E16+E17+E18</f>
        <v>75324.332</v>
      </c>
      <c r="F43" s="90">
        <f>SUM(F13:F34)</f>
        <v>103484.02799999999</v>
      </c>
      <c r="G43" s="91">
        <f>1.04993597951*C43</f>
        <v>10.635851472436299</v>
      </c>
      <c r="H43" s="6">
        <f>1.12035851472*C43</f>
        <v>11.349231754113598</v>
      </c>
      <c r="I43" s="8">
        <f>I18</f>
        <v>851.3</v>
      </c>
      <c r="M43" s="7"/>
      <c r="P43" s="10"/>
      <c r="Q43" s="5">
        <f>SUM(Q13:Q34)</f>
        <v>8.75</v>
      </c>
      <c r="R43" s="5">
        <f>SUM(R13:R34)</f>
        <v>9.16</v>
      </c>
      <c r="S43" s="5"/>
      <c r="T43" s="5"/>
      <c r="U43" s="5">
        <f>SUM(U13:U34)</f>
        <v>44693.25</v>
      </c>
      <c r="V43" s="5">
        <f>SUM(V13:V34)</f>
        <v>46787.448</v>
      </c>
      <c r="W43" s="5">
        <f>SUM(W13:W34)</f>
        <v>91480.698</v>
      </c>
    </row>
    <row r="44" spans="1:23" ht="37.5">
      <c r="A44" s="87"/>
      <c r="B44" s="83" t="s">
        <v>134</v>
      </c>
      <c r="C44" s="93"/>
      <c r="D44" s="96">
        <v>-4239.47</v>
      </c>
      <c r="E44" s="97">
        <f>D44</f>
        <v>-4239.47</v>
      </c>
      <c r="F44" s="96"/>
      <c r="G44" s="98"/>
      <c r="H44" s="73"/>
      <c r="I44" s="8"/>
      <c r="M44" s="7"/>
      <c r="P44" s="10"/>
      <c r="Q44" s="5"/>
      <c r="R44" s="5"/>
      <c r="S44" s="5"/>
      <c r="T44" s="5"/>
      <c r="U44" s="5"/>
      <c r="V44" s="5"/>
      <c r="W44" s="5"/>
    </row>
    <row r="45" spans="1:23" ht="37.5">
      <c r="A45" s="87"/>
      <c r="B45" s="83" t="s">
        <v>135</v>
      </c>
      <c r="C45" s="93"/>
      <c r="D45" s="96">
        <f>D43+D44</f>
        <v>99244.55799999999</v>
      </c>
      <c r="E45" s="96">
        <f>E43+E44</f>
        <v>71084.862</v>
      </c>
      <c r="F45" s="96">
        <f>F43+F44</f>
        <v>103484.02799999999</v>
      </c>
      <c r="G45" s="98"/>
      <c r="H45" s="73"/>
      <c r="I45" s="8"/>
      <c r="M45" s="7"/>
      <c r="P45" s="10"/>
      <c r="Q45" s="5"/>
      <c r="R45" s="5"/>
      <c r="S45" s="5"/>
      <c r="T45" s="5"/>
      <c r="U45" s="5"/>
      <c r="V45" s="5"/>
      <c r="W45" s="5"/>
    </row>
    <row r="46" spans="1:41" ht="19.5" customHeight="1" hidden="1">
      <c r="A46" s="87">
        <v>5</v>
      </c>
      <c r="B46" s="99" t="s">
        <v>22</v>
      </c>
      <c r="C46" s="100">
        <v>1.85</v>
      </c>
      <c r="D46" s="121">
        <f>AM46*6*AN46</f>
        <v>17621.91</v>
      </c>
      <c r="E46" s="122">
        <f>D46</f>
        <v>17621.91</v>
      </c>
      <c r="F46" s="122">
        <f>AO46*12*AM46</f>
        <v>19307.484</v>
      </c>
      <c r="G46" s="101" t="e">
        <f>#REF!</f>
        <v>#REF!</v>
      </c>
      <c r="H46" s="5" t="e">
        <f>C46+#REF!</f>
        <v>#REF!</v>
      </c>
      <c r="I46" s="44">
        <v>3.43</v>
      </c>
      <c r="J46">
        <v>10</v>
      </c>
      <c r="K46">
        <v>2</v>
      </c>
      <c r="M46" s="7">
        <f>C46*I46*J46</f>
        <v>63.455000000000005</v>
      </c>
      <c r="N46" s="7" t="e">
        <f>#REF!*I46*K46</f>
        <v>#REF!</v>
      </c>
      <c r="O46" s="7" t="e">
        <f>SUM(M46:N46)</f>
        <v>#REF!</v>
      </c>
      <c r="P46" s="9"/>
      <c r="Q46" s="5">
        <v>1.47</v>
      </c>
      <c r="R46">
        <v>1.58</v>
      </c>
      <c r="S46">
        <v>6</v>
      </c>
      <c r="T46">
        <v>6</v>
      </c>
      <c r="U46">
        <f>Q46*I46*S46</f>
        <v>30.2526</v>
      </c>
      <c r="V46">
        <f>R46*T46*I46</f>
        <v>32.516400000000004</v>
      </c>
      <c r="W46">
        <f>SUM(U46:V46)</f>
        <v>62.769000000000005</v>
      </c>
      <c r="AC46" s="49" t="e">
        <f>#REF!</f>
        <v>#REF!</v>
      </c>
      <c r="AD46">
        <v>3.05</v>
      </c>
      <c r="AE46" s="49" t="e">
        <f>#REF!</f>
        <v>#REF!</v>
      </c>
      <c r="AF46" t="e">
        <f>#REF!</f>
        <v>#REF!</v>
      </c>
      <c r="AG46">
        <v>3.05</v>
      </c>
      <c r="AH46">
        <v>3.43</v>
      </c>
      <c r="AM46">
        <f>C7</f>
        <v>851.3</v>
      </c>
      <c r="AN46">
        <v>3.45</v>
      </c>
      <c r="AO46">
        <v>1.89</v>
      </c>
    </row>
    <row r="47" spans="1:16" ht="18.75">
      <c r="A47" s="75"/>
      <c r="B47" s="102"/>
      <c r="C47" s="75"/>
      <c r="D47" s="75"/>
      <c r="E47" s="75"/>
      <c r="F47" s="75"/>
      <c r="G47" s="75"/>
      <c r="P47" s="10"/>
    </row>
    <row r="48" spans="1:16" ht="18.75">
      <c r="A48" s="153" t="s">
        <v>137</v>
      </c>
      <c r="B48" s="153"/>
      <c r="C48" s="140">
        <v>39646.52</v>
      </c>
      <c r="D48" s="74"/>
      <c r="E48" s="74" t="s">
        <v>13</v>
      </c>
      <c r="F48" s="75"/>
      <c r="G48" s="75"/>
      <c r="P48" s="10"/>
    </row>
    <row r="49" spans="1:16" ht="30.75" customHeight="1">
      <c r="A49" s="153" t="s">
        <v>715</v>
      </c>
      <c r="B49" s="153"/>
      <c r="C49" s="140">
        <v>13745.19</v>
      </c>
      <c r="D49" s="74"/>
      <c r="E49" s="74" t="s">
        <v>13</v>
      </c>
      <c r="F49" s="75"/>
      <c r="G49" s="75"/>
      <c r="P49" s="10"/>
    </row>
    <row r="50" spans="1:7" ht="18.75">
      <c r="A50" s="148" t="s">
        <v>12</v>
      </c>
      <c r="B50" s="148"/>
      <c r="C50" s="148"/>
      <c r="D50" s="148"/>
      <c r="E50" s="148"/>
      <c r="F50" s="148"/>
      <c r="G50" s="75"/>
    </row>
    <row r="51" spans="1:7" ht="18.75" customHeight="1" hidden="1">
      <c r="A51" s="161" t="s">
        <v>26</v>
      </c>
      <c r="B51" s="161"/>
      <c r="C51" s="113" t="e">
        <f>C48-#REF!</f>
        <v>#REF!</v>
      </c>
      <c r="D51" s="75"/>
      <c r="E51" s="75"/>
      <c r="F51" s="75"/>
      <c r="G51" s="75"/>
    </row>
    <row r="52" spans="1:7" ht="18.75" customHeight="1" hidden="1">
      <c r="A52" s="161" t="s">
        <v>28</v>
      </c>
      <c r="B52" s="161"/>
      <c r="C52" s="77">
        <f>D43-E43</f>
        <v>28159.695999999996</v>
      </c>
      <c r="D52" s="78"/>
      <c r="E52" s="78"/>
      <c r="F52" s="78"/>
      <c r="G52" s="75"/>
    </row>
    <row r="53" spans="1:7" ht="18.75">
      <c r="A53" s="79"/>
      <c r="B53" s="75"/>
      <c r="C53" s="75"/>
      <c r="D53" s="144">
        <f>99244.56-D45</f>
        <v>0.0020000000076834112</v>
      </c>
      <c r="E53" s="75"/>
      <c r="F53" s="75"/>
      <c r="G53" s="3"/>
    </row>
    <row r="54" spans="2:7" ht="12.75">
      <c r="B54" s="1"/>
      <c r="C54" s="1"/>
      <c r="D54" s="1"/>
      <c r="E54" s="1"/>
      <c r="F54" s="1"/>
      <c r="G54" s="1"/>
    </row>
  </sheetData>
  <sheetProtection/>
  <mergeCells count="16">
    <mergeCell ref="A52:B52"/>
    <mergeCell ref="I9:P12"/>
    <mergeCell ref="A51:B51"/>
    <mergeCell ref="Q9:W12"/>
    <mergeCell ref="A50:F50"/>
    <mergeCell ref="A48:B48"/>
    <mergeCell ref="A49:B49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O99"/>
  <sheetViews>
    <sheetView view="pageBreakPreview" zoomScale="75" zoomScaleSheetLayoutView="75" zoomScalePageLayoutView="0" workbookViewId="0" topLeftCell="A31">
      <selection activeCell="A67" sqref="A67:F67"/>
    </sheetView>
  </sheetViews>
  <sheetFormatPr defaultColWidth="9.00390625" defaultRowHeight="12.75"/>
  <cols>
    <col min="1" max="1" width="8.25390625" style="0" bestFit="1" customWidth="1"/>
    <col min="2" max="2" width="62.875" style="0" customWidth="1"/>
    <col min="3" max="3" width="13.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35" width="0" style="0" hidden="1" customWidth="1"/>
    <col min="39" max="42" width="0" style="0" hidden="1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87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713</v>
      </c>
      <c r="C7" s="113">
        <v>3999.58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0" ht="18.75">
      <c r="A13" s="89" t="s">
        <v>4</v>
      </c>
      <c r="B13" s="83" t="s">
        <v>5</v>
      </c>
      <c r="C13" s="96">
        <v>1.38</v>
      </c>
      <c r="D13" s="90">
        <f aca="true" t="shared" si="0" ref="D13:D18">C13*12*I13</f>
        <v>66233.04479999999</v>
      </c>
      <c r="E13" s="90">
        <f>D13</f>
        <v>66233.04479999999</v>
      </c>
      <c r="F13" s="90">
        <f aca="true" t="shared" si="1" ref="F13:F18">D13</f>
        <v>66233.04479999999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3999.58</v>
      </c>
      <c r="J13">
        <v>6</v>
      </c>
      <c r="K13">
        <v>2</v>
      </c>
      <c r="L13">
        <v>4</v>
      </c>
      <c r="M13" s="7">
        <f aca="true" t="shared" si="4" ref="M13:M18">C13*I13*J13</f>
        <v>33116.522399999994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25197.354</v>
      </c>
      <c r="V13">
        <f aca="true" t="shared" si="7" ref="V13:V18">T13*R13*I13</f>
        <v>26157.253200000003</v>
      </c>
      <c r="W13">
        <f aca="true" t="shared" si="8" ref="W13:W18">SUM(U13:V13)</f>
        <v>51354.6072</v>
      </c>
      <c r="AB13" s="49">
        <f>C7</f>
        <v>3999.58</v>
      </c>
      <c r="AC13" s="5" t="e">
        <f>C13+#REF!</f>
        <v>#REF!</v>
      </c>
      <c r="AD13" s="44">
        <v>1.14</v>
      </c>
    </row>
    <row r="14" spans="1:30" ht="17.25" customHeight="1">
      <c r="A14" s="89" t="s">
        <v>6</v>
      </c>
      <c r="B14" s="83" t="s">
        <v>7</v>
      </c>
      <c r="C14" s="96">
        <v>1.75</v>
      </c>
      <c r="D14" s="90">
        <f t="shared" si="0"/>
        <v>83991.18</v>
      </c>
      <c r="E14" s="90">
        <f>D14</f>
        <v>83991.18</v>
      </c>
      <c r="F14" s="90">
        <f t="shared" si="1"/>
        <v>83991.18</v>
      </c>
      <c r="G14" s="91">
        <f t="shared" si="2"/>
        <v>1.8373879641425002</v>
      </c>
      <c r="H14" s="6">
        <f t="shared" si="3"/>
        <v>1.96062740076</v>
      </c>
      <c r="I14" s="8">
        <f>I13</f>
        <v>3999.58</v>
      </c>
      <c r="J14">
        <v>6</v>
      </c>
      <c r="K14">
        <v>2</v>
      </c>
      <c r="L14">
        <v>4</v>
      </c>
      <c r="M14" s="7">
        <f t="shared" si="4"/>
        <v>41995.59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31916.648400000005</v>
      </c>
      <c r="V14">
        <f t="shared" si="7"/>
        <v>33356.4972</v>
      </c>
      <c r="W14">
        <f t="shared" si="8"/>
        <v>65273.1456</v>
      </c>
      <c r="AB14">
        <f>AB13</f>
        <v>3999.58</v>
      </c>
      <c r="AC14" s="5" t="e">
        <f>C14+#REF!</f>
        <v>#REF!</v>
      </c>
      <c r="AD14" s="44">
        <v>1.46</v>
      </c>
    </row>
    <row r="15" spans="1:30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3999.58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3119.6724000000004</v>
      </c>
      <c r="V15">
        <f t="shared" si="7"/>
        <v>0</v>
      </c>
      <c r="W15">
        <f t="shared" si="8"/>
        <v>3119.6724000000004</v>
      </c>
      <c r="AB15">
        <f>AB14</f>
        <v>3999.58</v>
      </c>
      <c r="AC15" s="5" t="e">
        <f>C15+#REF!</f>
        <v>#REF!</v>
      </c>
      <c r="AD15" s="44">
        <v>0</v>
      </c>
    </row>
    <row r="16" spans="1:30" ht="18.75">
      <c r="A16" s="89" t="s">
        <v>16</v>
      </c>
      <c r="B16" s="83" t="s">
        <v>10</v>
      </c>
      <c r="C16" s="96">
        <v>1.09</v>
      </c>
      <c r="D16" s="90">
        <f t="shared" si="0"/>
        <v>52314.506400000006</v>
      </c>
      <c r="E16" s="90">
        <f>D16</f>
        <v>52314.506400000006</v>
      </c>
      <c r="F16" s="90">
        <f t="shared" si="1"/>
        <v>52314.506400000006</v>
      </c>
      <c r="G16" s="91">
        <f t="shared" si="2"/>
        <v>1.1444302176659003</v>
      </c>
      <c r="H16" s="6">
        <f t="shared" si="3"/>
        <v>1.2211907810448</v>
      </c>
      <c r="I16" s="8">
        <f>I15</f>
        <v>3999.58</v>
      </c>
      <c r="J16">
        <v>6</v>
      </c>
      <c r="K16">
        <v>2</v>
      </c>
      <c r="L16">
        <v>4</v>
      </c>
      <c r="M16" s="7">
        <f t="shared" si="4"/>
        <v>26157.2532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18958.0092</v>
      </c>
      <c r="V16">
        <f t="shared" si="7"/>
        <v>19677.9336</v>
      </c>
      <c r="W16">
        <f t="shared" si="8"/>
        <v>38635.942800000004</v>
      </c>
      <c r="AB16">
        <f>AB15</f>
        <v>3999.58</v>
      </c>
      <c r="AC16" s="5" t="e">
        <f>C16+#REF!</f>
        <v>#REF!</v>
      </c>
      <c r="AD16" s="44">
        <v>0.58</v>
      </c>
    </row>
    <row r="17" spans="1:30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3999.58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29756.8752</v>
      </c>
      <c r="V17">
        <f t="shared" si="7"/>
        <v>29756.8752</v>
      </c>
      <c r="W17">
        <f t="shared" si="8"/>
        <v>59513.7504</v>
      </c>
      <c r="AB17">
        <f>AB16</f>
        <v>3999.58</v>
      </c>
      <c r="AC17" s="5" t="e">
        <f>C17+#REF!</f>
        <v>#REF!</v>
      </c>
      <c r="AD17" s="44">
        <v>1.24</v>
      </c>
    </row>
    <row r="18" spans="1:30" ht="56.25">
      <c r="A18" s="123" t="s">
        <v>18</v>
      </c>
      <c r="B18" s="124" t="s">
        <v>19</v>
      </c>
      <c r="C18" s="96">
        <f>1.99+3.92</f>
        <v>5.91</v>
      </c>
      <c r="D18" s="90">
        <f t="shared" si="0"/>
        <v>283650.2136</v>
      </c>
      <c r="E18" s="92">
        <f>E20+E21+E23+E24+E25+E27+E28+E29+E31+E32+E34+E35+E36+E38+E39+E41+E42+E44+E45+E47+E49+E51+E52+E54+E55+E56+E58+E59</f>
        <v>182567.15999999997</v>
      </c>
      <c r="F18" s="90">
        <f t="shared" si="1"/>
        <v>283650.2136</v>
      </c>
      <c r="G18" s="91">
        <f t="shared" si="2"/>
        <v>6.2051216389041</v>
      </c>
      <c r="H18" s="6">
        <f t="shared" si="3"/>
        <v>6.6213188219951995</v>
      </c>
      <c r="I18" s="8">
        <f>I17</f>
        <v>3999.58</v>
      </c>
      <c r="J18">
        <v>6</v>
      </c>
      <c r="K18">
        <v>2</v>
      </c>
      <c r="L18">
        <v>4</v>
      </c>
      <c r="M18" s="7">
        <f t="shared" si="4"/>
        <v>141825.1068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101029.3908</v>
      </c>
      <c r="V18">
        <f t="shared" si="7"/>
        <v>110868.35759999999</v>
      </c>
      <c r="W18">
        <f t="shared" si="8"/>
        <v>211897.74839999998</v>
      </c>
      <c r="AB18">
        <f>AB17</f>
        <v>3999.58</v>
      </c>
      <c r="AC18" s="5" t="e">
        <f>C18+#REF!</f>
        <v>#REF!</v>
      </c>
      <c r="AD18" s="44">
        <v>5.18</v>
      </c>
    </row>
    <row r="19" spans="1:18" ht="18.75">
      <c r="A19" s="123"/>
      <c r="B19" s="125" t="s">
        <v>62</v>
      </c>
      <c r="C19" s="92"/>
      <c r="D19" s="92"/>
      <c r="E19" s="92"/>
      <c r="F19" s="92"/>
      <c r="G19" s="91"/>
      <c r="H19" s="6"/>
      <c r="I19" s="8"/>
      <c r="M19" s="7"/>
      <c r="N19" s="7"/>
      <c r="O19" s="7"/>
      <c r="P19" s="9"/>
      <c r="Q19" s="5"/>
      <c r="R19" s="5"/>
    </row>
    <row r="20" spans="1:18" ht="18.75">
      <c r="A20" s="123"/>
      <c r="B20" s="124" t="s">
        <v>160</v>
      </c>
      <c r="C20" s="92"/>
      <c r="D20" s="92"/>
      <c r="E20" s="92">
        <v>392.11</v>
      </c>
      <c r="F20" s="92"/>
      <c r="G20" s="91"/>
      <c r="H20" s="6"/>
      <c r="I20" s="8"/>
      <c r="M20" s="7"/>
      <c r="N20" s="7"/>
      <c r="O20" s="7"/>
      <c r="P20" s="9"/>
      <c r="Q20" s="5"/>
      <c r="R20" s="5"/>
    </row>
    <row r="21" spans="1:18" ht="39" customHeight="1">
      <c r="A21" s="123"/>
      <c r="B21" s="124" t="s">
        <v>174</v>
      </c>
      <c r="C21" s="92"/>
      <c r="D21" s="92"/>
      <c r="E21" s="92">
        <v>9319.09</v>
      </c>
      <c r="F21" s="92"/>
      <c r="G21" s="91"/>
      <c r="H21" s="6"/>
      <c r="I21" s="8"/>
      <c r="M21" s="7"/>
      <c r="N21" s="7"/>
      <c r="O21" s="7"/>
      <c r="P21" s="9"/>
      <c r="Q21" s="5"/>
      <c r="R21" s="5"/>
    </row>
    <row r="22" spans="1:18" ht="21.75" customHeight="1">
      <c r="A22" s="123"/>
      <c r="B22" s="125" t="s">
        <v>94</v>
      </c>
      <c r="C22" s="92"/>
      <c r="D22" s="92"/>
      <c r="E22" s="92"/>
      <c r="F22" s="92"/>
      <c r="G22" s="91"/>
      <c r="H22" s="6"/>
      <c r="I22" s="8"/>
      <c r="M22" s="7"/>
      <c r="N22" s="7"/>
      <c r="O22" s="7"/>
      <c r="P22" s="9"/>
      <c r="Q22" s="5"/>
      <c r="R22" s="5"/>
    </row>
    <row r="23" spans="1:18" ht="81.75" customHeight="1">
      <c r="A23" s="123"/>
      <c r="B23" s="124" t="s">
        <v>257</v>
      </c>
      <c r="C23" s="92"/>
      <c r="D23" s="92"/>
      <c r="E23" s="92">
        <v>12785.52</v>
      </c>
      <c r="F23" s="92"/>
      <c r="G23" s="91"/>
      <c r="H23" s="6"/>
      <c r="I23" s="8"/>
      <c r="M23" s="7"/>
      <c r="N23" s="7"/>
      <c r="O23" s="7"/>
      <c r="P23" s="9"/>
      <c r="Q23" s="5"/>
      <c r="R23" s="5"/>
    </row>
    <row r="24" spans="1:18" ht="24" customHeight="1">
      <c r="A24" s="123"/>
      <c r="B24" s="124" t="s">
        <v>199</v>
      </c>
      <c r="C24" s="92"/>
      <c r="D24" s="92"/>
      <c r="E24" s="92">
        <v>665.32</v>
      </c>
      <c r="F24" s="92"/>
      <c r="G24" s="91"/>
      <c r="H24" s="6"/>
      <c r="I24" s="8"/>
      <c r="M24" s="7"/>
      <c r="N24" s="7"/>
      <c r="O24" s="7"/>
      <c r="P24" s="9"/>
      <c r="Q24" s="5"/>
      <c r="R24" s="5"/>
    </row>
    <row r="25" spans="1:18" ht="18.75" customHeight="1">
      <c r="A25" s="123"/>
      <c r="B25" s="124" t="s">
        <v>223</v>
      </c>
      <c r="C25" s="92"/>
      <c r="D25" s="92"/>
      <c r="E25" s="92">
        <v>1505.92</v>
      </c>
      <c r="F25" s="92"/>
      <c r="G25" s="91"/>
      <c r="H25" s="6"/>
      <c r="I25" s="8"/>
      <c r="M25" s="7"/>
      <c r="N25" s="7"/>
      <c r="O25" s="7"/>
      <c r="P25" s="9"/>
      <c r="Q25" s="5"/>
      <c r="R25" s="5"/>
    </row>
    <row r="26" spans="1:18" ht="18.75" customHeight="1">
      <c r="A26" s="123"/>
      <c r="B26" s="125" t="s">
        <v>95</v>
      </c>
      <c r="C26" s="92"/>
      <c r="D26" s="92"/>
      <c r="E26" s="92"/>
      <c r="F26" s="92"/>
      <c r="G26" s="91"/>
      <c r="H26" s="6"/>
      <c r="I26" s="8"/>
      <c r="M26" s="7"/>
      <c r="N26" s="7"/>
      <c r="O26" s="7"/>
      <c r="P26" s="9"/>
      <c r="Q26" s="5"/>
      <c r="R26" s="5"/>
    </row>
    <row r="27" spans="1:18" ht="37.5" customHeight="1">
      <c r="A27" s="123"/>
      <c r="B27" s="124" t="s">
        <v>308</v>
      </c>
      <c r="C27" s="92"/>
      <c r="D27" s="92"/>
      <c r="E27" s="92">
        <v>4964.59</v>
      </c>
      <c r="F27" s="92"/>
      <c r="G27" s="91"/>
      <c r="H27" s="6"/>
      <c r="I27" s="8"/>
      <c r="M27" s="7"/>
      <c r="N27" s="7"/>
      <c r="O27" s="7"/>
      <c r="P27" s="9"/>
      <c r="Q27" s="5"/>
      <c r="R27" s="5"/>
    </row>
    <row r="28" spans="1:18" ht="37.5" customHeight="1">
      <c r="A28" s="123"/>
      <c r="B28" s="124" t="s">
        <v>323</v>
      </c>
      <c r="C28" s="92"/>
      <c r="D28" s="92"/>
      <c r="E28" s="92">
        <v>2590.04</v>
      </c>
      <c r="F28" s="92"/>
      <c r="G28" s="91"/>
      <c r="H28" s="6"/>
      <c r="I28" s="8"/>
      <c r="M28" s="7"/>
      <c r="N28" s="7"/>
      <c r="O28" s="7"/>
      <c r="P28" s="9"/>
      <c r="Q28" s="5"/>
      <c r="R28" s="5"/>
    </row>
    <row r="29" spans="1:18" ht="18.75">
      <c r="A29" s="123"/>
      <c r="B29" s="124" t="s">
        <v>327</v>
      </c>
      <c r="C29" s="92"/>
      <c r="D29" s="92"/>
      <c r="E29" s="92">
        <v>538.42</v>
      </c>
      <c r="F29" s="92"/>
      <c r="G29" s="91"/>
      <c r="H29" s="6"/>
      <c r="I29" s="8"/>
      <c r="M29" s="7"/>
      <c r="N29" s="7"/>
      <c r="O29" s="7"/>
      <c r="P29" s="9"/>
      <c r="Q29" s="5"/>
      <c r="R29" s="5"/>
    </row>
    <row r="30" spans="1:18" ht="18.75">
      <c r="A30" s="123"/>
      <c r="B30" s="92" t="s">
        <v>66</v>
      </c>
      <c r="C30" s="92"/>
      <c r="D30" s="92"/>
      <c r="E30" s="92"/>
      <c r="F30" s="92"/>
      <c r="G30" s="91"/>
      <c r="H30" s="6"/>
      <c r="I30" s="8"/>
      <c r="M30" s="7"/>
      <c r="N30" s="7"/>
      <c r="O30" s="7"/>
      <c r="P30" s="9"/>
      <c r="Q30" s="5"/>
      <c r="R30" s="5"/>
    </row>
    <row r="31" spans="1:18" ht="60" customHeight="1">
      <c r="A31" s="126"/>
      <c r="B31" s="127" t="s">
        <v>269</v>
      </c>
      <c r="C31" s="92"/>
      <c r="D31" s="92"/>
      <c r="E31" s="92">
        <v>16925.63</v>
      </c>
      <c r="F31" s="92"/>
      <c r="G31" s="91"/>
      <c r="H31" s="6"/>
      <c r="I31" s="8"/>
      <c r="M31" s="7"/>
      <c r="N31" s="7"/>
      <c r="O31" s="7"/>
      <c r="P31" s="9"/>
      <c r="Q31" s="5"/>
      <c r="R31" s="5"/>
    </row>
    <row r="32" spans="1:18" ht="37.5">
      <c r="A32" s="126"/>
      <c r="B32" s="127" t="s">
        <v>295</v>
      </c>
      <c r="C32" s="92"/>
      <c r="D32" s="92"/>
      <c r="E32" s="92">
        <v>1179.6</v>
      </c>
      <c r="F32" s="92"/>
      <c r="G32" s="91"/>
      <c r="H32" s="6"/>
      <c r="I32" s="8"/>
      <c r="M32" s="7"/>
      <c r="N32" s="7"/>
      <c r="O32" s="7"/>
      <c r="P32" s="9"/>
      <c r="Q32" s="5"/>
      <c r="R32" s="5"/>
    </row>
    <row r="33" spans="1:18" ht="18.75">
      <c r="A33" s="126"/>
      <c r="B33" s="97" t="s">
        <v>96</v>
      </c>
      <c r="C33" s="92"/>
      <c r="D33" s="92"/>
      <c r="E33" s="92"/>
      <c r="F33" s="92"/>
      <c r="G33" s="91"/>
      <c r="H33" s="6"/>
      <c r="I33" s="8"/>
      <c r="M33" s="7"/>
      <c r="N33" s="7"/>
      <c r="O33" s="7"/>
      <c r="P33" s="9"/>
      <c r="Q33" s="5"/>
      <c r="R33" s="5"/>
    </row>
    <row r="34" spans="1:18" ht="37.5">
      <c r="A34" s="126"/>
      <c r="B34" s="97" t="s">
        <v>346</v>
      </c>
      <c r="C34" s="92"/>
      <c r="D34" s="92"/>
      <c r="E34" s="92">
        <v>1098.98</v>
      </c>
      <c r="F34" s="92"/>
      <c r="G34" s="91"/>
      <c r="H34" s="6"/>
      <c r="I34" s="8"/>
      <c r="M34" s="7"/>
      <c r="N34" s="7"/>
      <c r="O34" s="7"/>
      <c r="P34" s="9"/>
      <c r="Q34" s="5"/>
      <c r="R34" s="5"/>
    </row>
    <row r="35" spans="1:18" ht="18.75">
      <c r="A35" s="126"/>
      <c r="B35" s="97" t="s">
        <v>360</v>
      </c>
      <c r="C35" s="92"/>
      <c r="D35" s="92"/>
      <c r="E35" s="92">
        <v>721.25</v>
      </c>
      <c r="F35" s="92"/>
      <c r="G35" s="91"/>
      <c r="H35" s="6"/>
      <c r="I35" s="8"/>
      <c r="M35" s="7"/>
      <c r="N35" s="7"/>
      <c r="O35" s="7"/>
      <c r="P35" s="9"/>
      <c r="Q35" s="5"/>
      <c r="R35" s="5"/>
    </row>
    <row r="36" spans="1:18" ht="79.5" customHeight="1">
      <c r="A36" s="126"/>
      <c r="B36" s="97" t="s">
        <v>372</v>
      </c>
      <c r="C36" s="92"/>
      <c r="D36" s="92"/>
      <c r="E36" s="92">
        <v>15367.07</v>
      </c>
      <c r="F36" s="92"/>
      <c r="G36" s="91"/>
      <c r="H36" s="6"/>
      <c r="I36" s="8"/>
      <c r="M36" s="7"/>
      <c r="N36" s="7"/>
      <c r="O36" s="7"/>
      <c r="P36" s="9"/>
      <c r="Q36" s="5"/>
      <c r="R36" s="5"/>
    </row>
    <row r="37" spans="1:18" ht="18.75">
      <c r="A37" s="123"/>
      <c r="B37" s="92" t="s">
        <v>68</v>
      </c>
      <c r="C37" s="92"/>
      <c r="D37" s="92"/>
      <c r="E37" s="92"/>
      <c r="F37" s="92"/>
      <c r="G37" s="91"/>
      <c r="H37" s="6"/>
      <c r="I37" s="8"/>
      <c r="M37" s="7"/>
      <c r="N37" s="7"/>
      <c r="O37" s="7"/>
      <c r="P37" s="9"/>
      <c r="Q37" s="5"/>
      <c r="R37" s="5"/>
    </row>
    <row r="38" spans="1:18" ht="59.25" customHeight="1">
      <c r="A38" s="123"/>
      <c r="B38" s="127" t="s">
        <v>404</v>
      </c>
      <c r="C38" s="92"/>
      <c r="D38" s="92"/>
      <c r="E38" s="92">
        <v>4853.87</v>
      </c>
      <c r="F38" s="92"/>
      <c r="G38" s="91"/>
      <c r="H38" s="6"/>
      <c r="I38" s="8"/>
      <c r="M38" s="7"/>
      <c r="N38" s="7"/>
      <c r="O38" s="7"/>
      <c r="P38" s="9"/>
      <c r="Q38" s="5"/>
      <c r="R38" s="5"/>
    </row>
    <row r="39" spans="1:18" ht="18.75">
      <c r="A39" s="123"/>
      <c r="B39" s="127" t="s">
        <v>418</v>
      </c>
      <c r="C39" s="92"/>
      <c r="D39" s="92"/>
      <c r="E39" s="92">
        <v>193.12</v>
      </c>
      <c r="F39" s="92"/>
      <c r="G39" s="91"/>
      <c r="H39" s="6"/>
      <c r="I39" s="8"/>
      <c r="M39" s="7"/>
      <c r="N39" s="7"/>
      <c r="O39" s="7"/>
      <c r="P39" s="9"/>
      <c r="Q39" s="5"/>
      <c r="R39" s="5"/>
    </row>
    <row r="40" spans="1:18" ht="18.75">
      <c r="A40" s="123"/>
      <c r="B40" s="92" t="s">
        <v>69</v>
      </c>
      <c r="C40" s="92"/>
      <c r="D40" s="92"/>
      <c r="E40" s="92"/>
      <c r="F40" s="92"/>
      <c r="G40" s="91"/>
      <c r="H40" s="6"/>
      <c r="I40" s="8"/>
      <c r="M40" s="7"/>
      <c r="N40" s="7"/>
      <c r="O40" s="7"/>
      <c r="P40" s="9"/>
      <c r="Q40" s="5"/>
      <c r="R40" s="5"/>
    </row>
    <row r="41" spans="1:18" ht="75">
      <c r="A41" s="123"/>
      <c r="B41" s="124" t="s">
        <v>444</v>
      </c>
      <c r="C41" s="92"/>
      <c r="D41" s="92"/>
      <c r="E41" s="92">
        <v>78381.3</v>
      </c>
      <c r="F41" s="92"/>
      <c r="G41" s="91"/>
      <c r="H41" s="6"/>
      <c r="I41" s="8"/>
      <c r="M41" s="7"/>
      <c r="N41" s="7"/>
      <c r="O41" s="7"/>
      <c r="P41" s="9"/>
      <c r="Q41" s="5"/>
      <c r="R41" s="5"/>
    </row>
    <row r="42" spans="1:18" ht="18.75">
      <c r="A42" s="123"/>
      <c r="B42" s="124" t="s">
        <v>435</v>
      </c>
      <c r="C42" s="92"/>
      <c r="D42" s="92"/>
      <c r="E42" s="92">
        <v>345.32</v>
      </c>
      <c r="F42" s="92"/>
      <c r="G42" s="91"/>
      <c r="H42" s="6"/>
      <c r="I42" s="8"/>
      <c r="M42" s="7"/>
      <c r="N42" s="7"/>
      <c r="O42" s="7"/>
      <c r="P42" s="9"/>
      <c r="Q42" s="5"/>
      <c r="R42" s="5"/>
    </row>
    <row r="43" spans="1:23" ht="18.75">
      <c r="A43" s="128"/>
      <c r="B43" s="97" t="s">
        <v>81</v>
      </c>
      <c r="C43" s="92"/>
      <c r="D43" s="92"/>
      <c r="E43" s="92"/>
      <c r="F43" s="92"/>
      <c r="G43" s="91"/>
      <c r="H43" s="6"/>
      <c r="I43" s="8"/>
      <c r="J43">
        <v>6</v>
      </c>
      <c r="K43">
        <v>2</v>
      </c>
      <c r="L43">
        <v>4</v>
      </c>
      <c r="M43" s="7">
        <f>C43*I43*J43</f>
        <v>0</v>
      </c>
      <c r="N43" s="7" t="e">
        <f>I43*#REF!*K43</f>
        <v>#REF!</v>
      </c>
      <c r="O43" s="7" t="e">
        <f>#REF!*I43*L43</f>
        <v>#REF!</v>
      </c>
      <c r="P43" s="10"/>
      <c r="Q43" s="5"/>
      <c r="U43">
        <f>I43*Q43*T43</f>
        <v>0</v>
      </c>
      <c r="V43">
        <f>T43*R43*I43</f>
        <v>0</v>
      </c>
      <c r="W43">
        <f>SUM(U43:V43)</f>
        <v>0</v>
      </c>
    </row>
    <row r="44" spans="1:23" ht="18.75">
      <c r="A44" s="123"/>
      <c r="B44" s="129" t="s">
        <v>477</v>
      </c>
      <c r="C44" s="92"/>
      <c r="D44" s="92"/>
      <c r="E44" s="92">
        <v>306.68</v>
      </c>
      <c r="F44" s="92"/>
      <c r="G44" s="91"/>
      <c r="H44" s="6"/>
      <c r="I44" s="8"/>
      <c r="J44">
        <v>6</v>
      </c>
      <c r="K44">
        <v>2</v>
      </c>
      <c r="L44">
        <v>4</v>
      </c>
      <c r="M44" s="7">
        <f>C44*I44*J44</f>
        <v>0</v>
      </c>
      <c r="N44" s="7" t="e">
        <f>I44*#REF!*K44</f>
        <v>#REF!</v>
      </c>
      <c r="O44" s="7" t="e">
        <f>#REF!*I44*L44</f>
        <v>#REF!</v>
      </c>
      <c r="P44" s="10"/>
      <c r="Q44" s="5"/>
      <c r="U44">
        <f>I44*Q44*T44</f>
        <v>0</v>
      </c>
      <c r="V44">
        <f>T44*R44*I44</f>
        <v>0</v>
      </c>
      <c r="W44">
        <f>SUM(U44:V44)</f>
        <v>0</v>
      </c>
    </row>
    <row r="45" spans="1:23" ht="39.75" customHeight="1">
      <c r="A45" s="123"/>
      <c r="B45" s="124" t="s">
        <v>510</v>
      </c>
      <c r="C45" s="92"/>
      <c r="D45" s="92"/>
      <c r="E45" s="92">
        <v>2117.86</v>
      </c>
      <c r="F45" s="92"/>
      <c r="G45" s="91"/>
      <c r="H45" s="6"/>
      <c r="I45" s="8"/>
      <c r="J45">
        <v>6</v>
      </c>
      <c r="K45">
        <v>2</v>
      </c>
      <c r="L45">
        <v>4</v>
      </c>
      <c r="M45" s="7">
        <f>C45*I45*J45</f>
        <v>0</v>
      </c>
      <c r="N45" s="7" t="e">
        <f>I45*#REF!*K45</f>
        <v>#REF!</v>
      </c>
      <c r="O45" s="7" t="e">
        <f>#REF!*I45*L45</f>
        <v>#REF!</v>
      </c>
      <c r="P45" s="10"/>
      <c r="Q45" s="5"/>
      <c r="U45">
        <f>I45*Q45*T45</f>
        <v>0</v>
      </c>
      <c r="V45">
        <f>T45*R45*I45</f>
        <v>0</v>
      </c>
      <c r="W45">
        <f>SUM(U45:V45)</f>
        <v>0</v>
      </c>
    </row>
    <row r="46" spans="1:17" ht="18.75">
      <c r="A46" s="123"/>
      <c r="B46" s="125" t="s">
        <v>82</v>
      </c>
      <c r="C46" s="92"/>
      <c r="D46" s="92"/>
      <c r="E46" s="92"/>
      <c r="F46" s="92"/>
      <c r="G46" s="91"/>
      <c r="H46" s="6"/>
      <c r="I46" s="8"/>
      <c r="M46" s="7"/>
      <c r="N46" s="7"/>
      <c r="O46" s="7"/>
      <c r="P46" s="10"/>
      <c r="Q46" s="5"/>
    </row>
    <row r="47" spans="1:17" ht="56.25">
      <c r="A47" s="123"/>
      <c r="B47" s="124" t="s">
        <v>540</v>
      </c>
      <c r="C47" s="92"/>
      <c r="D47" s="92"/>
      <c r="E47" s="92">
        <v>8938.8</v>
      </c>
      <c r="F47" s="92"/>
      <c r="G47" s="91"/>
      <c r="H47" s="6"/>
      <c r="I47" s="8"/>
      <c r="M47" s="7"/>
      <c r="N47" s="7"/>
      <c r="O47" s="7"/>
      <c r="P47" s="10"/>
      <c r="Q47" s="5"/>
    </row>
    <row r="48" spans="1:17" ht="18.75">
      <c r="A48" s="123"/>
      <c r="B48" s="124" t="s">
        <v>123</v>
      </c>
      <c r="C48" s="92"/>
      <c r="D48" s="92"/>
      <c r="E48" s="92"/>
      <c r="F48" s="92"/>
      <c r="G48" s="91"/>
      <c r="H48" s="6"/>
      <c r="I48" s="8"/>
      <c r="M48" s="7"/>
      <c r="N48" s="7"/>
      <c r="O48" s="7"/>
      <c r="P48" s="10"/>
      <c r="Q48" s="5"/>
    </row>
    <row r="49" spans="1:17" ht="37.5">
      <c r="A49" s="123"/>
      <c r="B49" s="124" t="s">
        <v>532</v>
      </c>
      <c r="C49" s="92"/>
      <c r="D49" s="92"/>
      <c r="E49" s="92">
        <v>1178.99</v>
      </c>
      <c r="F49" s="92"/>
      <c r="G49" s="91"/>
      <c r="H49" s="6"/>
      <c r="I49" s="8"/>
      <c r="M49" s="7"/>
      <c r="N49" s="7"/>
      <c r="O49" s="7"/>
      <c r="P49" s="10"/>
      <c r="Q49" s="5"/>
    </row>
    <row r="50" spans="1:17" ht="18.75">
      <c r="A50" s="123"/>
      <c r="B50" s="125" t="s">
        <v>83</v>
      </c>
      <c r="C50" s="92"/>
      <c r="D50" s="92"/>
      <c r="E50" s="92"/>
      <c r="F50" s="92"/>
      <c r="G50" s="91"/>
      <c r="H50" s="6"/>
      <c r="I50" s="8"/>
      <c r="M50" s="7"/>
      <c r="N50" s="7"/>
      <c r="O50" s="7"/>
      <c r="P50" s="10"/>
      <c r="Q50" s="5"/>
    </row>
    <row r="51" spans="1:17" ht="18.75">
      <c r="A51" s="123"/>
      <c r="B51" s="124" t="s">
        <v>582</v>
      </c>
      <c r="C51" s="92"/>
      <c r="D51" s="92"/>
      <c r="E51" s="92">
        <v>501.47</v>
      </c>
      <c r="F51" s="92"/>
      <c r="G51" s="91"/>
      <c r="H51" s="6"/>
      <c r="I51" s="8"/>
      <c r="M51" s="7"/>
      <c r="N51" s="7"/>
      <c r="O51" s="7"/>
      <c r="P51" s="10"/>
      <c r="Q51" s="5"/>
    </row>
    <row r="52" spans="1:17" ht="56.25">
      <c r="A52" s="123"/>
      <c r="B52" s="124" t="s">
        <v>604</v>
      </c>
      <c r="C52" s="92"/>
      <c r="D52" s="92"/>
      <c r="E52" s="92">
        <v>3918.51</v>
      </c>
      <c r="F52" s="92"/>
      <c r="G52" s="91"/>
      <c r="H52" s="6"/>
      <c r="I52" s="8"/>
      <c r="M52" s="7"/>
      <c r="N52" s="7"/>
      <c r="O52" s="7"/>
      <c r="P52" s="10"/>
      <c r="Q52" s="5"/>
    </row>
    <row r="53" spans="1:17" ht="18.75">
      <c r="A53" s="123"/>
      <c r="B53" s="125" t="s">
        <v>84</v>
      </c>
      <c r="C53" s="92"/>
      <c r="D53" s="92"/>
      <c r="E53" s="92"/>
      <c r="F53" s="92"/>
      <c r="G53" s="91"/>
      <c r="H53" s="6"/>
      <c r="I53" s="8"/>
      <c r="M53" s="7"/>
      <c r="N53" s="7"/>
      <c r="O53" s="7"/>
      <c r="P53" s="10"/>
      <c r="Q53" s="5"/>
    </row>
    <row r="54" spans="1:17" ht="20.25" customHeight="1">
      <c r="A54" s="123"/>
      <c r="B54" s="129" t="s">
        <v>623</v>
      </c>
      <c r="C54" s="92"/>
      <c r="D54" s="92"/>
      <c r="E54" s="92">
        <v>231.73</v>
      </c>
      <c r="F54" s="92"/>
      <c r="G54" s="91"/>
      <c r="H54" s="6"/>
      <c r="I54" s="8"/>
      <c r="M54" s="7"/>
      <c r="N54" s="7"/>
      <c r="O54" s="7"/>
      <c r="P54" s="10"/>
      <c r="Q54" s="5"/>
    </row>
    <row r="55" spans="1:17" ht="56.25">
      <c r="A55" s="123"/>
      <c r="B55" s="124" t="s">
        <v>645</v>
      </c>
      <c r="C55" s="92"/>
      <c r="D55" s="92"/>
      <c r="E55" s="92">
        <v>7699.61</v>
      </c>
      <c r="F55" s="92"/>
      <c r="G55" s="91"/>
      <c r="H55" s="6"/>
      <c r="I55" s="8"/>
      <c r="M55" s="7"/>
      <c r="N55" s="7"/>
      <c r="O55" s="7"/>
      <c r="P55" s="10"/>
      <c r="Q55" s="5"/>
    </row>
    <row r="56" spans="1:17" ht="18.75">
      <c r="A56" s="123"/>
      <c r="B56" s="124" t="s">
        <v>629</v>
      </c>
      <c r="C56" s="92"/>
      <c r="D56" s="92"/>
      <c r="E56" s="92">
        <v>553.96</v>
      </c>
      <c r="F56" s="92"/>
      <c r="G56" s="91"/>
      <c r="H56" s="6"/>
      <c r="I56" s="8"/>
      <c r="M56" s="7"/>
      <c r="N56" s="7"/>
      <c r="O56" s="7"/>
      <c r="P56" s="10"/>
      <c r="Q56" s="5"/>
    </row>
    <row r="57" spans="1:17" ht="18.75">
      <c r="A57" s="123"/>
      <c r="B57" s="125" t="s">
        <v>85</v>
      </c>
      <c r="C57" s="92"/>
      <c r="D57" s="92"/>
      <c r="E57" s="92"/>
      <c r="F57" s="92"/>
      <c r="G57" s="91"/>
      <c r="H57" s="6"/>
      <c r="I57" s="8"/>
      <c r="M57" s="7"/>
      <c r="N57" s="7"/>
      <c r="O57" s="7"/>
      <c r="P57" s="10"/>
      <c r="Q57" s="5"/>
    </row>
    <row r="58" spans="1:17" ht="36" customHeight="1">
      <c r="A58" s="123"/>
      <c r="B58" s="124" t="s">
        <v>686</v>
      </c>
      <c r="C58" s="92"/>
      <c r="D58" s="92"/>
      <c r="E58" s="92">
        <v>4869.85</v>
      </c>
      <c r="F58" s="92"/>
      <c r="G58" s="91"/>
      <c r="H58" s="6"/>
      <c r="I58" s="8"/>
      <c r="M58" s="7"/>
      <c r="N58" s="7"/>
      <c r="O58" s="7"/>
      <c r="P58" s="10"/>
      <c r="Q58" s="5"/>
    </row>
    <row r="59" spans="1:17" ht="23.25" customHeight="1">
      <c r="A59" s="123"/>
      <c r="B59" s="124" t="s">
        <v>672</v>
      </c>
      <c r="C59" s="92"/>
      <c r="D59" s="92"/>
      <c r="E59" s="92">
        <v>422.55</v>
      </c>
      <c r="F59" s="92"/>
      <c r="G59" s="91"/>
      <c r="H59" s="6"/>
      <c r="I59" s="8"/>
      <c r="M59" s="7"/>
      <c r="N59" s="7"/>
      <c r="O59" s="7"/>
      <c r="P59" s="10"/>
      <c r="Q59" s="5"/>
    </row>
    <row r="60" spans="1:27" ht="18.75">
      <c r="A60" s="130"/>
      <c r="B60" s="124" t="s">
        <v>11</v>
      </c>
      <c r="C60" s="128">
        <f>SUM(C13:C45)</f>
        <v>10.129999999999999</v>
      </c>
      <c r="D60" s="92">
        <f>SUM(D13:D45)</f>
        <v>486188.9448</v>
      </c>
      <c r="E60" s="92">
        <f>E13+E14+E15+E16+E17+E18</f>
        <v>385105.89119999995</v>
      </c>
      <c r="F60" s="92">
        <f aca="true" t="shared" si="9" ref="F60:AA60">SUM(F13:F45)</f>
        <v>486188.9448</v>
      </c>
      <c r="G60" s="90">
        <f t="shared" si="9"/>
        <v>10.6358514724363</v>
      </c>
      <c r="H60" s="22">
        <f t="shared" si="9"/>
        <v>11.3492317541136</v>
      </c>
      <c r="I60" s="22">
        <f t="shared" si="9"/>
        <v>23997.480000000003</v>
      </c>
      <c r="J60" s="22">
        <f t="shared" si="9"/>
        <v>54</v>
      </c>
      <c r="K60" s="22">
        <f t="shared" si="9"/>
        <v>18</v>
      </c>
      <c r="L60" s="22">
        <f t="shared" si="9"/>
        <v>36</v>
      </c>
      <c r="M60" s="22">
        <f t="shared" si="9"/>
        <v>243094.4724</v>
      </c>
      <c r="N60" s="22" t="e">
        <f t="shared" si="9"/>
        <v>#REF!</v>
      </c>
      <c r="O60" s="22" t="e">
        <f t="shared" si="9"/>
        <v>#REF!</v>
      </c>
      <c r="P60" s="22" t="e">
        <f t="shared" si="9"/>
        <v>#REF!</v>
      </c>
      <c r="Q60" s="22">
        <f t="shared" si="9"/>
        <v>8.75</v>
      </c>
      <c r="R60" s="22">
        <f t="shared" si="9"/>
        <v>9.16</v>
      </c>
      <c r="S60" s="22">
        <f t="shared" si="9"/>
        <v>36</v>
      </c>
      <c r="T60" s="22">
        <f t="shared" si="9"/>
        <v>36</v>
      </c>
      <c r="U60" s="22">
        <f t="shared" si="9"/>
        <v>209977.95</v>
      </c>
      <c r="V60" s="22">
        <f t="shared" si="9"/>
        <v>219816.9168</v>
      </c>
      <c r="W60" s="22">
        <f t="shared" si="9"/>
        <v>429794.86679999996</v>
      </c>
      <c r="X60" s="22">
        <f t="shared" si="9"/>
        <v>0</v>
      </c>
      <c r="Y60" s="22">
        <f t="shared" si="9"/>
        <v>0</v>
      </c>
      <c r="Z60" s="22">
        <f t="shared" si="9"/>
        <v>0</v>
      </c>
      <c r="AA60" s="22">
        <f t="shared" si="9"/>
        <v>0</v>
      </c>
    </row>
    <row r="61" spans="1:27" ht="37.5" hidden="1">
      <c r="A61" s="130"/>
      <c r="B61" s="83" t="s">
        <v>134</v>
      </c>
      <c r="C61" s="93"/>
      <c r="D61" s="96">
        <v>-2086.35</v>
      </c>
      <c r="E61" s="97">
        <f>D61</f>
        <v>-2086.35</v>
      </c>
      <c r="F61" s="96"/>
      <c r="G61" s="131"/>
      <c r="H61" s="111"/>
      <c r="I61" s="22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ht="37.5" hidden="1">
      <c r="A62" s="130"/>
      <c r="B62" s="83" t="s">
        <v>135</v>
      </c>
      <c r="C62" s="93"/>
      <c r="D62" s="96">
        <f>D60+D61</f>
        <v>484102.5948</v>
      </c>
      <c r="E62" s="96">
        <f>E60+E61</f>
        <v>383019.5412</v>
      </c>
      <c r="F62" s="96">
        <f>F60+F61</f>
        <v>486188.9448</v>
      </c>
      <c r="G62" s="131"/>
      <c r="H62" s="111"/>
      <c r="I62" s="22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41" ht="19.5" customHeight="1" hidden="1">
      <c r="A63" s="130">
        <v>5</v>
      </c>
      <c r="B63" s="124" t="s">
        <v>22</v>
      </c>
      <c r="C63" s="100">
        <v>1.85</v>
      </c>
      <c r="D63" s="92">
        <f>AB63*AD63*6</f>
        <v>82311.3564</v>
      </c>
      <c r="E63" s="92">
        <f>D63</f>
        <v>82311.3564</v>
      </c>
      <c r="F63" s="92">
        <f>AB63*AC63*12</f>
        <v>90710.47439999999</v>
      </c>
      <c r="G63" s="101" t="e">
        <f>#REF!</f>
        <v>#REF!</v>
      </c>
      <c r="H63" s="5" t="e">
        <f>C63+#REF!</f>
        <v>#REF!</v>
      </c>
      <c r="I63" s="44">
        <v>3.43</v>
      </c>
      <c r="J63">
        <v>10</v>
      </c>
      <c r="K63">
        <v>2</v>
      </c>
      <c r="M63" s="7">
        <f>C63*I63*J63</f>
        <v>63.455000000000005</v>
      </c>
      <c r="N63" s="7" t="e">
        <f>#REF!*I63*K63</f>
        <v>#REF!</v>
      </c>
      <c r="O63" s="7" t="e">
        <f>SUM(M63:N63)</f>
        <v>#REF!</v>
      </c>
      <c r="P63" s="9"/>
      <c r="Q63" s="5">
        <v>1.47</v>
      </c>
      <c r="R63">
        <v>1.58</v>
      </c>
      <c r="S63">
        <v>6</v>
      </c>
      <c r="T63">
        <v>6</v>
      </c>
      <c r="U63">
        <f>Q63*I63*S63</f>
        <v>30.2526</v>
      </c>
      <c r="V63">
        <f>R63*T63*I63</f>
        <v>32.516400000000004</v>
      </c>
      <c r="W63">
        <f>SUM(U63:V63)</f>
        <v>62.769000000000005</v>
      </c>
      <c r="AB63">
        <f>AB18</f>
        <v>3999.58</v>
      </c>
      <c r="AC63" s="49">
        <v>1.89</v>
      </c>
      <c r="AD63">
        <v>3.43</v>
      </c>
      <c r="AE63" s="49">
        <f>C44</f>
        <v>0</v>
      </c>
      <c r="AF63">
        <f>AF44</f>
        <v>0</v>
      </c>
      <c r="AG63">
        <v>3.05</v>
      </c>
      <c r="AH63">
        <v>3.43</v>
      </c>
      <c r="AM63">
        <f>C18</f>
        <v>5.91</v>
      </c>
      <c r="AN63">
        <v>3.05</v>
      </c>
      <c r="AO63">
        <v>3.43</v>
      </c>
    </row>
    <row r="64" spans="1:16" ht="18.75">
      <c r="A64" s="80"/>
      <c r="B64" s="80"/>
      <c r="C64" s="80"/>
      <c r="D64" s="80"/>
      <c r="E64" s="80"/>
      <c r="F64" s="80"/>
      <c r="G64" s="75"/>
      <c r="P64" s="10"/>
    </row>
    <row r="65" spans="1:16" ht="18.75">
      <c r="A65" s="153" t="s">
        <v>137</v>
      </c>
      <c r="B65" s="153"/>
      <c r="C65" s="140">
        <v>183687.76</v>
      </c>
      <c r="D65" s="74"/>
      <c r="E65" s="74" t="s">
        <v>13</v>
      </c>
      <c r="F65" s="80"/>
      <c r="G65" s="75"/>
      <c r="P65" s="10"/>
    </row>
    <row r="66" spans="1:16" ht="30.75" customHeight="1">
      <c r="A66" s="153" t="s">
        <v>715</v>
      </c>
      <c r="B66" s="153"/>
      <c r="C66" s="140">
        <v>151219.02</v>
      </c>
      <c r="D66" s="74"/>
      <c r="E66" s="74" t="s">
        <v>13</v>
      </c>
      <c r="F66" s="80"/>
      <c r="G66" s="75"/>
      <c r="P66" s="10"/>
    </row>
    <row r="67" spans="1:7" ht="18.75">
      <c r="A67" s="163" t="s">
        <v>12</v>
      </c>
      <c r="B67" s="163"/>
      <c r="C67" s="163"/>
      <c r="D67" s="163"/>
      <c r="E67" s="163"/>
      <c r="F67" s="163"/>
      <c r="G67" s="75"/>
    </row>
    <row r="68" spans="1:7" ht="18.75" customHeight="1" hidden="1">
      <c r="A68" s="162" t="s">
        <v>26</v>
      </c>
      <c r="B68" s="162"/>
      <c r="C68" s="115" t="e">
        <f>C65-#REF!</f>
        <v>#REF!</v>
      </c>
      <c r="D68" s="80"/>
      <c r="E68" s="80"/>
      <c r="F68" s="80"/>
      <c r="G68" s="75"/>
    </row>
    <row r="69" spans="1:7" ht="18.75" customHeight="1" hidden="1">
      <c r="A69" s="162" t="s">
        <v>28</v>
      </c>
      <c r="B69" s="162"/>
      <c r="C69" s="132">
        <f>D60-E60</f>
        <v>101083.05360000004</v>
      </c>
      <c r="D69" s="133"/>
      <c r="E69" s="133"/>
      <c r="F69" s="133"/>
      <c r="G69" s="75"/>
    </row>
    <row r="70" spans="1:7" ht="18.75">
      <c r="A70" s="134"/>
      <c r="B70" s="80"/>
      <c r="C70" s="80"/>
      <c r="D70" s="80"/>
      <c r="E70" s="80"/>
      <c r="F70" s="80"/>
      <c r="G70" s="75"/>
    </row>
    <row r="71" spans="1:7" ht="12.75">
      <c r="A71" s="133"/>
      <c r="B71" s="135"/>
      <c r="C71" s="135"/>
      <c r="D71" s="135"/>
      <c r="E71" s="135"/>
      <c r="F71" s="135"/>
      <c r="G71" s="81"/>
    </row>
    <row r="72" spans="1:7" ht="12.75">
      <c r="A72" s="133"/>
      <c r="B72" s="133"/>
      <c r="C72" s="133"/>
      <c r="D72" s="133"/>
      <c r="E72" s="133"/>
      <c r="F72" s="133"/>
      <c r="G72" s="78"/>
    </row>
    <row r="73" spans="1:7" ht="12.75">
      <c r="A73" s="133"/>
      <c r="B73" s="133"/>
      <c r="C73" s="133"/>
      <c r="D73" s="133"/>
      <c r="E73" s="133"/>
      <c r="F73" s="133"/>
      <c r="G73" s="78"/>
    </row>
    <row r="74" spans="1:7" ht="12.75">
      <c r="A74" s="133"/>
      <c r="B74" s="133"/>
      <c r="C74" s="133"/>
      <c r="D74" s="133"/>
      <c r="E74" s="133"/>
      <c r="F74" s="133"/>
      <c r="G74" s="78"/>
    </row>
    <row r="75" spans="1:7" ht="12.75">
      <c r="A75" s="133"/>
      <c r="B75" s="133"/>
      <c r="C75" s="133"/>
      <c r="D75" s="133"/>
      <c r="E75" s="133"/>
      <c r="F75" s="133"/>
      <c r="G75" s="78"/>
    </row>
    <row r="76" spans="1:7" ht="12.75">
      <c r="A76" s="133"/>
      <c r="B76" s="133"/>
      <c r="C76" s="133"/>
      <c r="D76" s="133"/>
      <c r="E76" s="133"/>
      <c r="F76" s="133"/>
      <c r="G76" s="78"/>
    </row>
    <row r="77" spans="1:7" ht="12.75">
      <c r="A77" s="133"/>
      <c r="B77" s="133"/>
      <c r="C77" s="133"/>
      <c r="D77" s="133"/>
      <c r="E77" s="133"/>
      <c r="F77" s="133"/>
      <c r="G77" s="78"/>
    </row>
    <row r="78" spans="1:7" ht="12.75">
      <c r="A78" s="133"/>
      <c r="B78" s="133"/>
      <c r="C78" s="133"/>
      <c r="D78" s="133"/>
      <c r="E78" s="133"/>
      <c r="F78" s="133"/>
      <c r="G78" s="78"/>
    </row>
    <row r="79" spans="1:7" ht="12.75">
      <c r="A79" s="133"/>
      <c r="B79" s="133"/>
      <c r="C79" s="133"/>
      <c r="D79" s="133"/>
      <c r="E79" s="133"/>
      <c r="F79" s="133"/>
      <c r="G79" s="78"/>
    </row>
    <row r="80" spans="1:7" ht="12.75">
      <c r="A80" s="133"/>
      <c r="B80" s="133"/>
      <c r="C80" s="133"/>
      <c r="D80" s="133"/>
      <c r="E80" s="133"/>
      <c r="F80" s="133"/>
      <c r="G80" s="78"/>
    </row>
    <row r="81" spans="1:7" ht="12.75">
      <c r="A81" s="133"/>
      <c r="B81" s="133"/>
      <c r="C81" s="133"/>
      <c r="D81" s="133"/>
      <c r="E81" s="133"/>
      <c r="F81" s="133"/>
      <c r="G81" s="78"/>
    </row>
    <row r="82" spans="1:7" ht="12.75">
      <c r="A82" s="133"/>
      <c r="B82" s="133"/>
      <c r="C82" s="133"/>
      <c r="D82" s="133"/>
      <c r="E82" s="133"/>
      <c r="F82" s="133"/>
      <c r="G82" s="78"/>
    </row>
    <row r="83" spans="1:7" ht="12.75">
      <c r="A83" s="133"/>
      <c r="B83" s="133"/>
      <c r="C83" s="133"/>
      <c r="D83" s="133"/>
      <c r="E83" s="133"/>
      <c r="F83" s="133"/>
      <c r="G83" s="78"/>
    </row>
    <row r="84" spans="1:7" ht="12.75">
      <c r="A84" s="133"/>
      <c r="B84" s="133"/>
      <c r="C84" s="133"/>
      <c r="D84" s="133"/>
      <c r="E84" s="133"/>
      <c r="F84" s="133"/>
      <c r="G84" s="78"/>
    </row>
    <row r="85" spans="1:7" ht="12.75">
      <c r="A85" s="133"/>
      <c r="B85" s="133"/>
      <c r="C85" s="133"/>
      <c r="D85" s="133"/>
      <c r="E85" s="133"/>
      <c r="F85" s="133"/>
      <c r="G85" s="78"/>
    </row>
    <row r="86" spans="1:7" ht="12.75">
      <c r="A86" s="133"/>
      <c r="B86" s="133"/>
      <c r="C86" s="133"/>
      <c r="D86" s="133"/>
      <c r="E86" s="133"/>
      <c r="F86" s="133"/>
      <c r="G86" s="78"/>
    </row>
    <row r="87" spans="1:7" ht="12.75">
      <c r="A87" s="133"/>
      <c r="B87" s="133"/>
      <c r="C87" s="133"/>
      <c r="D87" s="133"/>
      <c r="E87" s="133"/>
      <c r="F87" s="133"/>
      <c r="G87" s="78"/>
    </row>
    <row r="88" spans="1:7" ht="12.75">
      <c r="A88" s="133"/>
      <c r="B88" s="133"/>
      <c r="C88" s="133"/>
      <c r="D88" s="133"/>
      <c r="E88" s="133"/>
      <c r="F88" s="133"/>
      <c r="G88" s="78"/>
    </row>
    <row r="89" spans="1:7" ht="12.75">
      <c r="A89" s="133"/>
      <c r="B89" s="133"/>
      <c r="C89" s="133"/>
      <c r="D89" s="133"/>
      <c r="E89" s="133"/>
      <c r="F89" s="133"/>
      <c r="G89" s="78"/>
    </row>
    <row r="90" spans="1:7" ht="12.75">
      <c r="A90" s="133"/>
      <c r="B90" s="133"/>
      <c r="C90" s="133"/>
      <c r="D90" s="133"/>
      <c r="E90" s="133"/>
      <c r="F90" s="133"/>
      <c r="G90" s="78"/>
    </row>
    <row r="91" spans="1:7" ht="12.75">
      <c r="A91" s="133"/>
      <c r="B91" s="133"/>
      <c r="C91" s="133"/>
      <c r="D91" s="133"/>
      <c r="E91" s="133"/>
      <c r="F91" s="133"/>
      <c r="G91" s="78"/>
    </row>
    <row r="92" spans="1:7" ht="12.75">
      <c r="A92" s="133"/>
      <c r="B92" s="133"/>
      <c r="C92" s="133"/>
      <c r="D92" s="133"/>
      <c r="E92" s="133"/>
      <c r="F92" s="133"/>
      <c r="G92" s="78"/>
    </row>
    <row r="93" spans="1:7" ht="12.75">
      <c r="A93" s="78"/>
      <c r="B93" s="78"/>
      <c r="C93" s="78"/>
      <c r="D93" s="78"/>
      <c r="E93" s="78"/>
      <c r="F93" s="78"/>
      <c r="G93" s="78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</sheetData>
  <sheetProtection/>
  <mergeCells count="16">
    <mergeCell ref="A69:B69"/>
    <mergeCell ref="I9:P12"/>
    <mergeCell ref="A68:B68"/>
    <mergeCell ref="Q9:W12"/>
    <mergeCell ref="A67:F67"/>
    <mergeCell ref="A65:B65"/>
    <mergeCell ref="A66:B66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67" r:id="rId1"/>
  <rowBreaks count="1" manualBreakCount="1">
    <brk id="3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215"/>
  <sheetViews>
    <sheetView view="pageBreakPreview" zoomScale="75" zoomScaleSheetLayoutView="75" zoomScalePageLayoutView="0" workbookViewId="0" topLeftCell="A34">
      <selection activeCell="F13" sqref="F13:F18"/>
    </sheetView>
  </sheetViews>
  <sheetFormatPr defaultColWidth="9.00390625" defaultRowHeight="12.75"/>
  <cols>
    <col min="1" max="1" width="8.25390625" style="0" bestFit="1" customWidth="1"/>
    <col min="2" max="2" width="70.00390625" style="0" customWidth="1"/>
    <col min="3" max="3" width="14.37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40" width="0" style="0" hidden="1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145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713</v>
      </c>
      <c r="C7" s="113">
        <v>2801.7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37.5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8" ht="18.75">
      <c r="A13" s="89" t="s">
        <v>4</v>
      </c>
      <c r="B13" s="83" t="s">
        <v>5</v>
      </c>
      <c r="C13" s="96">
        <v>1.38</v>
      </c>
      <c r="D13" s="90">
        <f aca="true" t="shared" si="0" ref="D13:D18">C13*12*I13</f>
        <v>46396.151999999995</v>
      </c>
      <c r="E13" s="90">
        <f>D13</f>
        <v>46396.151999999995</v>
      </c>
      <c r="F13" s="90">
        <f aca="true" t="shared" si="1" ref="F13:F18">D13</f>
        <v>46396.151999999995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2801.7</v>
      </c>
      <c r="J13">
        <v>6</v>
      </c>
      <c r="K13">
        <v>2</v>
      </c>
      <c r="L13">
        <v>4</v>
      </c>
      <c r="M13" s="7">
        <f aca="true" t="shared" si="4" ref="M13:M18">C13*I13*J13</f>
        <v>23198.075999999997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17650.71</v>
      </c>
      <c r="V13">
        <f aca="true" t="shared" si="7" ref="V13:V18">T13*R13*I13</f>
        <v>18323.118000000002</v>
      </c>
      <c r="W13">
        <f aca="true" t="shared" si="8" ref="W13:W18">SUM(U13:V13)</f>
        <v>35973.828</v>
      </c>
      <c r="AJ13" s="49">
        <f>C7</f>
        <v>2801.7</v>
      </c>
      <c r="AK13" s="5" t="e">
        <f>C13+#REF!</f>
        <v>#REF!</v>
      </c>
      <c r="AL13" s="44">
        <v>1.14</v>
      </c>
    </row>
    <row r="14" spans="1:38" ht="18.75">
      <c r="A14" s="89" t="s">
        <v>6</v>
      </c>
      <c r="B14" s="83" t="s">
        <v>7</v>
      </c>
      <c r="C14" s="96">
        <v>1.75</v>
      </c>
      <c r="D14" s="90">
        <f t="shared" si="0"/>
        <v>58835.7</v>
      </c>
      <c r="E14" s="90">
        <f>D14</f>
        <v>58835.7</v>
      </c>
      <c r="F14" s="90">
        <f t="shared" si="1"/>
        <v>58835.7</v>
      </c>
      <c r="G14" s="91">
        <f t="shared" si="2"/>
        <v>1.8373879641425002</v>
      </c>
      <c r="H14" s="6">
        <f t="shared" si="3"/>
        <v>1.96062740076</v>
      </c>
      <c r="I14" s="8">
        <f>I13</f>
        <v>2801.7</v>
      </c>
      <c r="J14">
        <v>6</v>
      </c>
      <c r="K14">
        <v>2</v>
      </c>
      <c r="L14">
        <v>4</v>
      </c>
      <c r="M14" s="7">
        <f t="shared" si="4"/>
        <v>29417.85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22357.566</v>
      </c>
      <c r="V14">
        <f t="shared" si="7"/>
        <v>23366.178</v>
      </c>
      <c r="W14">
        <f t="shared" si="8"/>
        <v>45723.744</v>
      </c>
      <c r="AJ14">
        <f>AJ13</f>
        <v>2801.7</v>
      </c>
      <c r="AK14" s="5" t="e">
        <f>C14+#REF!</f>
        <v>#REF!</v>
      </c>
      <c r="AL14" s="44">
        <v>1.46</v>
      </c>
    </row>
    <row r="15" spans="1:38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2801.7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2185.326</v>
      </c>
      <c r="V15">
        <f t="shared" si="7"/>
        <v>0</v>
      </c>
      <c r="W15">
        <f t="shared" si="8"/>
        <v>2185.326</v>
      </c>
      <c r="AJ15">
        <f>AJ14</f>
        <v>2801.7</v>
      </c>
      <c r="AK15" s="5" t="e">
        <f>C15+#REF!</f>
        <v>#REF!</v>
      </c>
      <c r="AL15" s="44">
        <v>0</v>
      </c>
    </row>
    <row r="16" spans="1:38" ht="18.75">
      <c r="A16" s="89" t="s">
        <v>16</v>
      </c>
      <c r="B16" s="83" t="s">
        <v>10</v>
      </c>
      <c r="C16" s="96">
        <v>1.09</v>
      </c>
      <c r="D16" s="90">
        <f t="shared" si="0"/>
        <v>36646.236000000004</v>
      </c>
      <c r="E16" s="90">
        <f>D16</f>
        <v>36646.236000000004</v>
      </c>
      <c r="F16" s="90">
        <f t="shared" si="1"/>
        <v>36646.236000000004</v>
      </c>
      <c r="G16" s="91">
        <f t="shared" si="2"/>
        <v>1.1444302176659003</v>
      </c>
      <c r="H16" s="6">
        <f t="shared" si="3"/>
        <v>1.2211907810448</v>
      </c>
      <c r="I16" s="8">
        <f>I15</f>
        <v>2801.7</v>
      </c>
      <c r="J16">
        <v>6</v>
      </c>
      <c r="K16">
        <v>2</v>
      </c>
      <c r="L16">
        <v>4</v>
      </c>
      <c r="M16" s="7">
        <f t="shared" si="4"/>
        <v>18323.118000000002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13280.057999999999</v>
      </c>
      <c r="V16">
        <f t="shared" si="7"/>
        <v>13784.364</v>
      </c>
      <c r="W16">
        <f t="shared" si="8"/>
        <v>27064.422</v>
      </c>
      <c r="AJ16">
        <f>AJ15</f>
        <v>2801.7</v>
      </c>
      <c r="AK16" s="5" t="e">
        <f>C16+#REF!</f>
        <v>#REF!</v>
      </c>
      <c r="AL16" s="44">
        <v>0.58</v>
      </c>
    </row>
    <row r="17" spans="1:38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2801.7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20844.647999999997</v>
      </c>
      <c r="V17">
        <f t="shared" si="7"/>
        <v>20844.647999999997</v>
      </c>
      <c r="W17">
        <f t="shared" si="8"/>
        <v>41689.295999999995</v>
      </c>
      <c r="AJ17">
        <f>AJ16</f>
        <v>2801.7</v>
      </c>
      <c r="AK17" s="5" t="e">
        <f>C17+#REF!</f>
        <v>#REF!</v>
      </c>
      <c r="AL17" s="44">
        <v>1.24</v>
      </c>
    </row>
    <row r="18" spans="1:38" ht="56.25">
      <c r="A18" s="89" t="s">
        <v>18</v>
      </c>
      <c r="B18" s="83" t="s">
        <v>19</v>
      </c>
      <c r="C18" s="96">
        <f>1.99+3.92</f>
        <v>5.91</v>
      </c>
      <c r="D18" s="90">
        <f t="shared" si="0"/>
        <v>198696.56399999998</v>
      </c>
      <c r="E18" s="92">
        <f>E20+E21+E23+E24+E25+E27+E28+E29+E31+E32+E34+E35+E37+E38+E40+E41+E42+E44+E45+E47+E48+E49+E51+E52+E54+E55+E56+E58+E59+E60</f>
        <v>189681.11000000002</v>
      </c>
      <c r="F18" s="90">
        <f t="shared" si="1"/>
        <v>198696.56399999998</v>
      </c>
      <c r="G18" s="91">
        <f t="shared" si="2"/>
        <v>6.2051216389041</v>
      </c>
      <c r="H18" s="6">
        <f t="shared" si="3"/>
        <v>6.6213188219951995</v>
      </c>
      <c r="I18" s="8">
        <f>I17</f>
        <v>2801.7</v>
      </c>
      <c r="J18">
        <v>6</v>
      </c>
      <c r="K18">
        <v>2</v>
      </c>
      <c r="L18">
        <v>4</v>
      </c>
      <c r="M18" s="7">
        <f t="shared" si="4"/>
        <v>99348.28199999999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70770.942</v>
      </c>
      <c r="V18">
        <f t="shared" si="7"/>
        <v>77663.124</v>
      </c>
      <c r="W18">
        <f t="shared" si="8"/>
        <v>148434.066</v>
      </c>
      <c r="AJ18">
        <f>AJ17</f>
        <v>2801.7</v>
      </c>
      <c r="AK18" s="5" t="e">
        <f>C18+#REF!</f>
        <v>#REF!</v>
      </c>
      <c r="AL18" s="44">
        <v>5.18</v>
      </c>
    </row>
    <row r="19" spans="1:18" ht="18.75">
      <c r="A19" s="89"/>
      <c r="B19" s="93" t="s">
        <v>62</v>
      </c>
      <c r="C19" s="90"/>
      <c r="D19" s="90"/>
      <c r="E19" s="92"/>
      <c r="F19" s="90"/>
      <c r="G19" s="91"/>
      <c r="H19" s="6"/>
      <c r="I19" s="8"/>
      <c r="M19" s="7"/>
      <c r="N19" s="7"/>
      <c r="O19" s="7"/>
      <c r="P19" s="9"/>
      <c r="Q19" s="5"/>
      <c r="R19" s="5"/>
    </row>
    <row r="20" spans="1:18" ht="18.75">
      <c r="A20" s="89"/>
      <c r="B20" s="83" t="s">
        <v>161</v>
      </c>
      <c r="C20" s="90"/>
      <c r="D20" s="90"/>
      <c r="E20" s="92">
        <v>434.1</v>
      </c>
      <c r="F20" s="90"/>
      <c r="G20" s="91"/>
      <c r="H20" s="6"/>
      <c r="I20" s="8"/>
      <c r="M20" s="7"/>
      <c r="N20" s="7"/>
      <c r="O20" s="7"/>
      <c r="P20" s="9"/>
      <c r="Q20" s="5"/>
      <c r="R20" s="5"/>
    </row>
    <row r="21" spans="1:18" ht="37.5">
      <c r="A21" s="89"/>
      <c r="B21" s="83" t="s">
        <v>175</v>
      </c>
      <c r="C21" s="90"/>
      <c r="D21" s="90"/>
      <c r="E21" s="92">
        <v>4869.61</v>
      </c>
      <c r="F21" s="90"/>
      <c r="G21" s="91"/>
      <c r="H21" s="6"/>
      <c r="I21" s="8"/>
      <c r="M21" s="7"/>
      <c r="N21" s="7"/>
      <c r="O21" s="7"/>
      <c r="P21" s="9"/>
      <c r="Q21" s="5"/>
      <c r="R21" s="5"/>
    </row>
    <row r="22" spans="1:18" ht="18.75">
      <c r="A22" s="89"/>
      <c r="B22" s="93" t="s">
        <v>64</v>
      </c>
      <c r="C22" s="90"/>
      <c r="D22" s="90"/>
      <c r="E22" s="92"/>
      <c r="F22" s="90"/>
      <c r="G22" s="91"/>
      <c r="H22" s="6"/>
      <c r="I22" s="8"/>
      <c r="M22" s="7"/>
      <c r="N22" s="7"/>
      <c r="O22" s="7"/>
      <c r="P22" s="9"/>
      <c r="Q22" s="5"/>
      <c r="R22" s="5"/>
    </row>
    <row r="23" spans="1:18" ht="56.25">
      <c r="A23" s="89"/>
      <c r="B23" s="83" t="s">
        <v>255</v>
      </c>
      <c r="C23" s="90"/>
      <c r="D23" s="90"/>
      <c r="E23" s="92">
        <v>14548.37</v>
      </c>
      <c r="F23" s="90"/>
      <c r="G23" s="91"/>
      <c r="H23" s="6"/>
      <c r="I23" s="8"/>
      <c r="M23" s="7"/>
      <c r="N23" s="7"/>
      <c r="O23" s="7"/>
      <c r="P23" s="9"/>
      <c r="Q23" s="5"/>
      <c r="R23" s="5"/>
    </row>
    <row r="24" spans="1:18" ht="18.75">
      <c r="A24" s="89"/>
      <c r="B24" s="83" t="s">
        <v>200</v>
      </c>
      <c r="C24" s="90"/>
      <c r="D24" s="90"/>
      <c r="E24" s="92">
        <v>1220.52</v>
      </c>
      <c r="F24" s="90"/>
      <c r="G24" s="91"/>
      <c r="H24" s="6"/>
      <c r="I24" s="8"/>
      <c r="M24" s="7"/>
      <c r="N24" s="7"/>
      <c r="O24" s="7"/>
      <c r="P24" s="9"/>
      <c r="Q24" s="5"/>
      <c r="R24" s="5"/>
    </row>
    <row r="25" spans="1:18" ht="18.75">
      <c r="A25" s="89"/>
      <c r="B25" s="83" t="s">
        <v>222</v>
      </c>
      <c r="C25" s="90"/>
      <c r="D25" s="90"/>
      <c r="E25" s="92">
        <v>167.32</v>
      </c>
      <c r="F25" s="90"/>
      <c r="G25" s="91"/>
      <c r="H25" s="6"/>
      <c r="I25" s="8"/>
      <c r="M25" s="7"/>
      <c r="N25" s="7"/>
      <c r="O25" s="7"/>
      <c r="P25" s="9"/>
      <c r="Q25" s="5"/>
      <c r="R25" s="5"/>
    </row>
    <row r="26" spans="1:18" ht="18.75">
      <c r="A26" s="89"/>
      <c r="B26" s="93" t="s">
        <v>65</v>
      </c>
      <c r="C26" s="90"/>
      <c r="D26" s="90"/>
      <c r="E26" s="92"/>
      <c r="F26" s="90"/>
      <c r="G26" s="91"/>
      <c r="H26" s="6"/>
      <c r="I26" s="8"/>
      <c r="M26" s="7"/>
      <c r="N26" s="7"/>
      <c r="O26" s="7"/>
      <c r="P26" s="9"/>
      <c r="Q26" s="5"/>
      <c r="R26" s="5"/>
    </row>
    <row r="27" spans="1:18" ht="18.75">
      <c r="A27" s="89"/>
      <c r="B27" s="83" t="s">
        <v>306</v>
      </c>
      <c r="C27" s="90"/>
      <c r="D27" s="90"/>
      <c r="E27" s="92">
        <v>3687.02</v>
      </c>
      <c r="F27" s="90"/>
      <c r="G27" s="91"/>
      <c r="H27" s="6"/>
      <c r="I27" s="8"/>
      <c r="M27" s="7"/>
      <c r="N27" s="7"/>
      <c r="O27" s="7"/>
      <c r="P27" s="9"/>
      <c r="Q27" s="5"/>
      <c r="R27" s="5"/>
    </row>
    <row r="28" spans="1:18" ht="37.5">
      <c r="A28" s="89"/>
      <c r="B28" s="83" t="s">
        <v>323</v>
      </c>
      <c r="C28" s="90"/>
      <c r="D28" s="90"/>
      <c r="E28" s="92">
        <v>2590.04</v>
      </c>
      <c r="F28" s="90"/>
      <c r="G28" s="91"/>
      <c r="H28" s="6"/>
      <c r="I28" s="8"/>
      <c r="M28" s="7"/>
      <c r="N28" s="7"/>
      <c r="O28" s="7"/>
      <c r="P28" s="9"/>
      <c r="Q28" s="5"/>
      <c r="R28" s="5"/>
    </row>
    <row r="29" spans="1:18" ht="37.5">
      <c r="A29" s="89"/>
      <c r="B29" s="83" t="s">
        <v>328</v>
      </c>
      <c r="C29" s="90"/>
      <c r="D29" s="90"/>
      <c r="E29" s="92">
        <v>467.92</v>
      </c>
      <c r="F29" s="90"/>
      <c r="G29" s="91"/>
      <c r="H29" s="6"/>
      <c r="I29" s="8"/>
      <c r="M29" s="7"/>
      <c r="N29" s="7"/>
      <c r="O29" s="7"/>
      <c r="P29" s="9"/>
      <c r="Q29" s="5"/>
      <c r="R29" s="5"/>
    </row>
    <row r="30" spans="1:18" ht="18.75">
      <c r="A30" s="89"/>
      <c r="B30" s="93" t="s">
        <v>66</v>
      </c>
      <c r="C30" s="90"/>
      <c r="D30" s="90"/>
      <c r="E30" s="92"/>
      <c r="F30" s="90"/>
      <c r="G30" s="91"/>
      <c r="H30" s="6"/>
      <c r="I30" s="8"/>
      <c r="M30" s="7"/>
      <c r="N30" s="7"/>
      <c r="O30" s="7"/>
      <c r="P30" s="9"/>
      <c r="Q30" s="5"/>
      <c r="R30" s="5"/>
    </row>
    <row r="31" spans="1:18" ht="18.75">
      <c r="A31" s="89"/>
      <c r="B31" s="83" t="s">
        <v>267</v>
      </c>
      <c r="C31" s="90"/>
      <c r="D31" s="90"/>
      <c r="E31" s="92">
        <v>1245.8</v>
      </c>
      <c r="F31" s="90"/>
      <c r="G31" s="91"/>
      <c r="H31" s="6"/>
      <c r="I31" s="8"/>
      <c r="M31" s="7"/>
      <c r="N31" s="7"/>
      <c r="O31" s="7"/>
      <c r="P31" s="9"/>
      <c r="Q31" s="5"/>
      <c r="R31" s="5"/>
    </row>
    <row r="32" spans="1:18" ht="18.75">
      <c r="A32" s="89"/>
      <c r="B32" s="83" t="s">
        <v>293</v>
      </c>
      <c r="C32" s="90"/>
      <c r="D32" s="90"/>
      <c r="E32" s="92">
        <v>347</v>
      </c>
      <c r="F32" s="90"/>
      <c r="G32" s="91"/>
      <c r="H32" s="6"/>
      <c r="I32" s="8"/>
      <c r="M32" s="7"/>
      <c r="N32" s="7"/>
      <c r="O32" s="7"/>
      <c r="P32" s="9"/>
      <c r="Q32" s="5"/>
      <c r="R32" s="5"/>
    </row>
    <row r="33" spans="1:18" ht="18.75">
      <c r="A33" s="89"/>
      <c r="B33" s="93" t="s">
        <v>67</v>
      </c>
      <c r="C33" s="90"/>
      <c r="D33" s="90"/>
      <c r="E33" s="92"/>
      <c r="F33" s="90"/>
      <c r="G33" s="91"/>
      <c r="H33" s="6"/>
      <c r="I33" s="8"/>
      <c r="M33" s="7"/>
      <c r="N33" s="7"/>
      <c r="O33" s="7"/>
      <c r="P33" s="9"/>
      <c r="Q33" s="5"/>
      <c r="R33" s="5"/>
    </row>
    <row r="34" spans="1:18" ht="18.75">
      <c r="A34" s="89"/>
      <c r="B34" s="93" t="s">
        <v>293</v>
      </c>
      <c r="C34" s="90"/>
      <c r="D34" s="90"/>
      <c r="E34" s="92">
        <v>347</v>
      </c>
      <c r="F34" s="90"/>
      <c r="G34" s="91"/>
      <c r="H34" s="6"/>
      <c r="I34" s="8"/>
      <c r="M34" s="7"/>
      <c r="N34" s="7"/>
      <c r="O34" s="7"/>
      <c r="P34" s="9"/>
      <c r="Q34" s="5"/>
      <c r="R34" s="5"/>
    </row>
    <row r="35" spans="1:18" ht="59.25" customHeight="1">
      <c r="A35" s="89"/>
      <c r="B35" s="94" t="s">
        <v>363</v>
      </c>
      <c r="C35" s="90"/>
      <c r="D35" s="90"/>
      <c r="E35" s="92">
        <v>25445.13</v>
      </c>
      <c r="F35" s="90"/>
      <c r="G35" s="91"/>
      <c r="H35" s="6"/>
      <c r="I35" s="8"/>
      <c r="M35" s="7"/>
      <c r="N35" s="7"/>
      <c r="O35" s="7"/>
      <c r="P35" s="9"/>
      <c r="Q35" s="5"/>
      <c r="R35" s="5"/>
    </row>
    <row r="36" spans="1:18" ht="18.75">
      <c r="A36" s="89"/>
      <c r="B36" s="93" t="s">
        <v>97</v>
      </c>
      <c r="C36" s="90"/>
      <c r="D36" s="90"/>
      <c r="E36" s="92"/>
      <c r="F36" s="90"/>
      <c r="G36" s="91"/>
      <c r="H36" s="6"/>
      <c r="I36" s="8"/>
      <c r="M36" s="7"/>
      <c r="N36" s="7"/>
      <c r="O36" s="7"/>
      <c r="P36" s="9"/>
      <c r="Q36" s="5"/>
      <c r="R36" s="5"/>
    </row>
    <row r="37" spans="1:18" ht="56.25">
      <c r="A37" s="89"/>
      <c r="B37" s="94" t="s">
        <v>402</v>
      </c>
      <c r="C37" s="90"/>
      <c r="D37" s="90"/>
      <c r="E37" s="92">
        <v>65250.72</v>
      </c>
      <c r="F37" s="90"/>
      <c r="G37" s="91"/>
      <c r="H37" s="6"/>
      <c r="I37" s="8"/>
      <c r="M37" s="7"/>
      <c r="N37" s="7"/>
      <c r="O37" s="7"/>
      <c r="P37" s="9"/>
      <c r="Q37" s="5"/>
      <c r="R37" s="5"/>
    </row>
    <row r="38" spans="1:18" ht="20.25" customHeight="1">
      <c r="A38" s="89"/>
      <c r="B38" s="94" t="s">
        <v>419</v>
      </c>
      <c r="C38" s="90"/>
      <c r="D38" s="90"/>
      <c r="E38" s="92">
        <v>390.68</v>
      </c>
      <c r="F38" s="90"/>
      <c r="G38" s="91"/>
      <c r="H38" s="6"/>
      <c r="I38" s="8"/>
      <c r="M38" s="7"/>
      <c r="N38" s="7"/>
      <c r="O38" s="7"/>
      <c r="P38" s="9"/>
      <c r="Q38" s="5"/>
      <c r="R38" s="5"/>
    </row>
    <row r="39" spans="1:18" ht="18.75">
      <c r="A39" s="89"/>
      <c r="B39" s="93" t="s">
        <v>69</v>
      </c>
      <c r="C39" s="90"/>
      <c r="D39" s="90"/>
      <c r="E39" s="92"/>
      <c r="F39" s="90"/>
      <c r="G39" s="91"/>
      <c r="H39" s="6"/>
      <c r="I39" s="8"/>
      <c r="M39" s="7"/>
      <c r="N39" s="7"/>
      <c r="O39" s="7"/>
      <c r="P39" s="9"/>
      <c r="Q39" s="5"/>
      <c r="R39" s="5"/>
    </row>
    <row r="40" spans="1:18" ht="21.75" customHeight="1">
      <c r="A40" s="89"/>
      <c r="B40" s="83" t="s">
        <v>434</v>
      </c>
      <c r="C40" s="90"/>
      <c r="D40" s="90"/>
      <c r="E40" s="92">
        <v>467.92</v>
      </c>
      <c r="F40" s="90"/>
      <c r="G40" s="91"/>
      <c r="H40" s="6"/>
      <c r="I40" s="8"/>
      <c r="M40" s="7"/>
      <c r="N40" s="7"/>
      <c r="O40" s="7"/>
      <c r="P40" s="9"/>
      <c r="Q40" s="5"/>
      <c r="R40" s="5"/>
    </row>
    <row r="41" spans="1:18" ht="41.25" customHeight="1">
      <c r="A41" s="89"/>
      <c r="B41" s="83" t="s">
        <v>443</v>
      </c>
      <c r="C41" s="90"/>
      <c r="D41" s="90"/>
      <c r="E41" s="92">
        <v>17243.38</v>
      </c>
      <c r="F41" s="90"/>
      <c r="G41" s="91"/>
      <c r="H41" s="6"/>
      <c r="I41" s="8"/>
      <c r="M41" s="7"/>
      <c r="N41" s="7"/>
      <c r="O41" s="7"/>
      <c r="P41" s="9"/>
      <c r="Q41" s="5"/>
      <c r="R41" s="5"/>
    </row>
    <row r="42" spans="1:18" ht="23.25" customHeight="1">
      <c r="A42" s="89"/>
      <c r="B42" s="83" t="s">
        <v>466</v>
      </c>
      <c r="C42" s="90"/>
      <c r="D42" s="90"/>
      <c r="E42" s="92">
        <v>6666.63</v>
      </c>
      <c r="F42" s="90"/>
      <c r="G42" s="91"/>
      <c r="H42" s="6"/>
      <c r="I42" s="8"/>
      <c r="M42" s="7"/>
      <c r="N42" s="7"/>
      <c r="O42" s="7"/>
      <c r="P42" s="9"/>
      <c r="Q42" s="5"/>
      <c r="R42" s="5"/>
    </row>
    <row r="43" spans="1:18" ht="18.75">
      <c r="A43" s="89"/>
      <c r="B43" s="93" t="s">
        <v>81</v>
      </c>
      <c r="C43" s="90"/>
      <c r="D43" s="90"/>
      <c r="E43" s="92"/>
      <c r="F43" s="90"/>
      <c r="G43" s="91"/>
      <c r="H43" s="6"/>
      <c r="I43" s="8"/>
      <c r="M43" s="7"/>
      <c r="N43" s="7"/>
      <c r="O43" s="7"/>
      <c r="P43" s="9"/>
      <c r="Q43" s="5"/>
      <c r="R43" s="5"/>
    </row>
    <row r="44" spans="1:18" ht="18.75" customHeight="1">
      <c r="A44" s="89"/>
      <c r="B44" s="83" t="s">
        <v>478</v>
      </c>
      <c r="C44" s="90"/>
      <c r="D44" s="90"/>
      <c r="E44" s="92">
        <v>439.41</v>
      </c>
      <c r="F44" s="90"/>
      <c r="G44" s="91"/>
      <c r="H44" s="6"/>
      <c r="I44" s="8"/>
      <c r="M44" s="7"/>
      <c r="N44" s="7"/>
      <c r="O44" s="7"/>
      <c r="P44" s="9"/>
      <c r="Q44" s="5"/>
      <c r="R44" s="5"/>
    </row>
    <row r="45" spans="1:18" ht="36.75" customHeight="1">
      <c r="A45" s="89"/>
      <c r="B45" s="83" t="s">
        <v>508</v>
      </c>
      <c r="C45" s="90"/>
      <c r="D45" s="90"/>
      <c r="E45" s="92">
        <v>4887.42</v>
      </c>
      <c r="F45" s="90"/>
      <c r="G45" s="91"/>
      <c r="H45" s="6"/>
      <c r="I45" s="8"/>
      <c r="M45" s="7"/>
      <c r="N45" s="7"/>
      <c r="O45" s="7"/>
      <c r="P45" s="9"/>
      <c r="Q45" s="5"/>
      <c r="R45" s="5"/>
    </row>
    <row r="46" spans="1:18" ht="18.75">
      <c r="A46" s="89"/>
      <c r="B46" s="93" t="s">
        <v>82</v>
      </c>
      <c r="C46" s="90"/>
      <c r="D46" s="90"/>
      <c r="E46" s="92"/>
      <c r="F46" s="90"/>
      <c r="G46" s="91"/>
      <c r="H46" s="6"/>
      <c r="I46" s="8"/>
      <c r="M46" s="7"/>
      <c r="N46" s="7"/>
      <c r="O46" s="7"/>
      <c r="P46" s="9"/>
      <c r="Q46" s="5"/>
      <c r="R46" s="5"/>
    </row>
    <row r="47" spans="1:18" ht="18.75">
      <c r="A47" s="89"/>
      <c r="B47" s="83" t="s">
        <v>530</v>
      </c>
      <c r="C47" s="90"/>
      <c r="D47" s="90"/>
      <c r="E47" s="92">
        <v>1000.65</v>
      </c>
      <c r="F47" s="90"/>
      <c r="G47" s="91"/>
      <c r="H47" s="6"/>
      <c r="I47" s="8"/>
      <c r="M47" s="7"/>
      <c r="N47" s="7"/>
      <c r="O47" s="7"/>
      <c r="P47" s="9"/>
      <c r="Q47" s="5"/>
      <c r="R47" s="5"/>
    </row>
    <row r="48" spans="1:18" ht="23.25" customHeight="1">
      <c r="A48" s="89"/>
      <c r="B48" s="83" t="s">
        <v>541</v>
      </c>
      <c r="C48" s="90"/>
      <c r="D48" s="90"/>
      <c r="E48" s="92">
        <v>3477.44</v>
      </c>
      <c r="F48" s="90"/>
      <c r="G48" s="91"/>
      <c r="H48" s="6"/>
      <c r="I48" s="8"/>
      <c r="M48" s="7"/>
      <c r="N48" s="7"/>
      <c r="O48" s="7"/>
      <c r="P48" s="9"/>
      <c r="Q48" s="5"/>
      <c r="R48" s="5"/>
    </row>
    <row r="49" spans="1:18" ht="19.5" customHeight="1">
      <c r="A49" s="89"/>
      <c r="B49" s="83" t="s">
        <v>539</v>
      </c>
      <c r="C49" s="90"/>
      <c r="D49" s="90"/>
      <c r="E49" s="92">
        <v>541.99</v>
      </c>
      <c r="F49" s="90"/>
      <c r="G49" s="91"/>
      <c r="H49" s="6"/>
      <c r="I49" s="8"/>
      <c r="M49" s="7"/>
      <c r="N49" s="7"/>
      <c r="O49" s="7"/>
      <c r="P49" s="9"/>
      <c r="Q49" s="5"/>
      <c r="R49" s="5"/>
    </row>
    <row r="50" spans="1:18" ht="18.75">
      <c r="A50" s="89"/>
      <c r="B50" s="93" t="s">
        <v>83</v>
      </c>
      <c r="C50" s="90"/>
      <c r="D50" s="90"/>
      <c r="E50" s="92"/>
      <c r="F50" s="90"/>
      <c r="G50" s="91"/>
      <c r="H50" s="6"/>
      <c r="I50" s="8"/>
      <c r="M50" s="7"/>
      <c r="N50" s="7"/>
      <c r="O50" s="7"/>
      <c r="P50" s="9"/>
      <c r="Q50" s="5"/>
      <c r="R50" s="5"/>
    </row>
    <row r="51" spans="1:18" ht="19.5" customHeight="1">
      <c r="A51" s="89"/>
      <c r="B51" s="83" t="s">
        <v>580</v>
      </c>
      <c r="C51" s="90"/>
      <c r="D51" s="90"/>
      <c r="E51" s="92">
        <v>771.21</v>
      </c>
      <c r="F51" s="90"/>
      <c r="G51" s="91"/>
      <c r="H51" s="6"/>
      <c r="I51" s="8"/>
      <c r="M51" s="7"/>
      <c r="N51" s="7"/>
      <c r="O51" s="7"/>
      <c r="P51" s="9"/>
      <c r="Q51" s="5"/>
      <c r="R51" s="5"/>
    </row>
    <row r="52" spans="1:18" ht="37.5">
      <c r="A52" s="89"/>
      <c r="B52" s="83" t="s">
        <v>602</v>
      </c>
      <c r="C52" s="90"/>
      <c r="D52" s="90"/>
      <c r="E52" s="92">
        <v>9601.41</v>
      </c>
      <c r="F52" s="90"/>
      <c r="G52" s="91"/>
      <c r="H52" s="6"/>
      <c r="I52" s="8"/>
      <c r="M52" s="7"/>
      <c r="N52" s="7"/>
      <c r="O52" s="7"/>
      <c r="P52" s="9"/>
      <c r="Q52" s="5"/>
      <c r="R52" s="5"/>
    </row>
    <row r="53" spans="1:18" ht="18.75">
      <c r="A53" s="89"/>
      <c r="B53" s="93" t="s">
        <v>84</v>
      </c>
      <c r="C53" s="90"/>
      <c r="D53" s="90"/>
      <c r="E53" s="92"/>
      <c r="F53" s="90"/>
      <c r="G53" s="91"/>
      <c r="H53" s="6"/>
      <c r="I53" s="8"/>
      <c r="M53" s="7"/>
      <c r="N53" s="7"/>
      <c r="O53" s="7"/>
      <c r="P53" s="9"/>
      <c r="Q53" s="5"/>
      <c r="R53" s="5"/>
    </row>
    <row r="54" spans="1:18" ht="37.5">
      <c r="A54" s="89"/>
      <c r="B54" s="83" t="s">
        <v>621</v>
      </c>
      <c r="C54" s="90"/>
      <c r="D54" s="90"/>
      <c r="E54" s="92">
        <v>466.23</v>
      </c>
      <c r="F54" s="90"/>
      <c r="G54" s="91"/>
      <c r="H54" s="6"/>
      <c r="I54" s="8"/>
      <c r="M54" s="7"/>
      <c r="N54" s="7"/>
      <c r="O54" s="7"/>
      <c r="P54" s="9"/>
      <c r="Q54" s="5"/>
      <c r="R54" s="5"/>
    </row>
    <row r="55" spans="1:18" ht="25.5" customHeight="1">
      <c r="A55" s="89"/>
      <c r="B55" s="83" t="s">
        <v>630</v>
      </c>
      <c r="C55" s="90"/>
      <c r="D55" s="90"/>
      <c r="E55" s="92">
        <v>766.66</v>
      </c>
      <c r="F55" s="90"/>
      <c r="G55" s="91"/>
      <c r="H55" s="6"/>
      <c r="I55" s="8"/>
      <c r="M55" s="7"/>
      <c r="N55" s="7"/>
      <c r="O55" s="7"/>
      <c r="P55" s="9"/>
      <c r="Q55" s="5"/>
      <c r="R55" s="5"/>
    </row>
    <row r="56" spans="1:18" ht="37.5">
      <c r="A56" s="89"/>
      <c r="B56" s="83" t="s">
        <v>646</v>
      </c>
      <c r="C56" s="90"/>
      <c r="D56" s="90"/>
      <c r="E56" s="92">
        <v>498.32</v>
      </c>
      <c r="F56" s="90"/>
      <c r="G56" s="91"/>
      <c r="H56" s="6"/>
      <c r="I56" s="8"/>
      <c r="M56" s="7"/>
      <c r="N56" s="7"/>
      <c r="O56" s="7"/>
      <c r="P56" s="9"/>
      <c r="Q56" s="5"/>
      <c r="R56" s="5"/>
    </row>
    <row r="57" spans="1:18" ht="18.75">
      <c r="A57" s="89"/>
      <c r="B57" s="93" t="s">
        <v>85</v>
      </c>
      <c r="C57" s="90"/>
      <c r="D57" s="90"/>
      <c r="E57" s="92"/>
      <c r="F57" s="90"/>
      <c r="G57" s="91"/>
      <c r="H57" s="6"/>
      <c r="I57" s="8"/>
      <c r="M57" s="7"/>
      <c r="N57" s="7"/>
      <c r="O57" s="7"/>
      <c r="P57" s="9"/>
      <c r="Q57" s="5"/>
      <c r="R57" s="5"/>
    </row>
    <row r="58" spans="1:18" ht="24" customHeight="1">
      <c r="A58" s="89"/>
      <c r="B58" s="93" t="s">
        <v>687</v>
      </c>
      <c r="C58" s="90"/>
      <c r="D58" s="90"/>
      <c r="E58" s="92">
        <v>11100.62</v>
      </c>
      <c r="F58" s="90"/>
      <c r="G58" s="91"/>
      <c r="H58" s="6"/>
      <c r="I58" s="8"/>
      <c r="M58" s="7"/>
      <c r="N58" s="7"/>
      <c r="O58" s="7"/>
      <c r="P58" s="9"/>
      <c r="Q58" s="5"/>
      <c r="R58" s="5"/>
    </row>
    <row r="59" spans="1:18" ht="18.75">
      <c r="A59" s="89"/>
      <c r="B59" s="83" t="s">
        <v>673</v>
      </c>
      <c r="C59" s="90"/>
      <c r="D59" s="90"/>
      <c r="E59" s="92">
        <v>385.62</v>
      </c>
      <c r="F59" s="90"/>
      <c r="G59" s="91"/>
      <c r="H59" s="6"/>
      <c r="I59" s="8"/>
      <c r="M59" s="7"/>
      <c r="N59" s="7"/>
      <c r="O59" s="7"/>
      <c r="P59" s="9"/>
      <c r="Q59" s="5"/>
      <c r="R59" s="5"/>
    </row>
    <row r="60" spans="1:18" ht="37.5">
      <c r="A60" s="89"/>
      <c r="B60" s="83" t="s">
        <v>688</v>
      </c>
      <c r="C60" s="90"/>
      <c r="D60" s="90"/>
      <c r="E60" s="92">
        <v>10354.97</v>
      </c>
      <c r="F60" s="90"/>
      <c r="G60" s="91"/>
      <c r="H60" s="6"/>
      <c r="I60" s="8"/>
      <c r="M60" s="7"/>
      <c r="N60" s="7"/>
      <c r="O60" s="7"/>
      <c r="P60" s="9"/>
      <c r="Q60" s="5"/>
      <c r="R60" s="5"/>
    </row>
    <row r="61" spans="1:23" ht="18.75">
      <c r="A61" s="87"/>
      <c r="B61" s="83" t="s">
        <v>11</v>
      </c>
      <c r="C61" s="88">
        <f>SUM(C13:C33)</f>
        <v>10.129999999999999</v>
      </c>
      <c r="D61" s="90">
        <f>SUM(D13:D33)</f>
        <v>340574.652</v>
      </c>
      <c r="E61" s="92">
        <f>E13+E14+E15+E16+E17+E18</f>
        <v>331559.198</v>
      </c>
      <c r="F61" s="90">
        <f>F13+F14+F15+F16+F17+F18</f>
        <v>340574.652</v>
      </c>
      <c r="G61" s="91">
        <f>1.04993597951*C61</f>
        <v>10.635851472436299</v>
      </c>
      <c r="H61" s="6">
        <f>1.12035851472*C61</f>
        <v>11.349231754113598</v>
      </c>
      <c r="I61" s="8">
        <f>I18</f>
        <v>2801.7</v>
      </c>
      <c r="M61" s="7"/>
      <c r="P61" s="10"/>
      <c r="Q61" s="5">
        <f>SUM(Q13:Q33)</f>
        <v>8.75</v>
      </c>
      <c r="R61" s="5">
        <f>SUM(R13:R33)</f>
        <v>9.16</v>
      </c>
      <c r="S61" s="5"/>
      <c r="T61" s="5"/>
      <c r="U61" s="5">
        <f>SUM(U13:U33)</f>
        <v>147089.25</v>
      </c>
      <c r="V61" s="5">
        <f>SUM(V13:V33)</f>
        <v>153981.432</v>
      </c>
      <c r="W61" s="5">
        <f>SUM(W13:W33)</f>
        <v>301070.68200000003</v>
      </c>
    </row>
    <row r="62" spans="1:23" ht="18.75" hidden="1">
      <c r="A62" s="87"/>
      <c r="B62" s="83" t="s">
        <v>134</v>
      </c>
      <c r="C62" s="93"/>
      <c r="D62" s="96">
        <v>-1132.65</v>
      </c>
      <c r="E62" s="97">
        <f>D62</f>
        <v>-1132.65</v>
      </c>
      <c r="F62" s="96"/>
      <c r="G62" s="98"/>
      <c r="H62" s="73"/>
      <c r="I62" s="8"/>
      <c r="M62" s="7"/>
      <c r="P62" s="10"/>
      <c r="Q62" s="5"/>
      <c r="R62" s="5"/>
      <c r="S62" s="5"/>
      <c r="T62" s="5"/>
      <c r="U62" s="5"/>
      <c r="V62" s="5"/>
      <c r="W62" s="5"/>
    </row>
    <row r="63" spans="1:23" ht="37.5" hidden="1">
      <c r="A63" s="87"/>
      <c r="B63" s="83" t="s">
        <v>135</v>
      </c>
      <c r="C63" s="93"/>
      <c r="D63" s="96">
        <f>D61+D62</f>
        <v>339442.002</v>
      </c>
      <c r="E63" s="96">
        <f>E61+E62</f>
        <v>330426.54799999995</v>
      </c>
      <c r="F63" s="96">
        <f>F61+F62</f>
        <v>340574.652</v>
      </c>
      <c r="G63" s="98"/>
      <c r="H63" s="73"/>
      <c r="I63" s="8"/>
      <c r="M63" s="7"/>
      <c r="P63" s="10"/>
      <c r="Q63" s="5"/>
      <c r="R63" s="5"/>
      <c r="S63" s="5"/>
      <c r="T63" s="5"/>
      <c r="U63" s="5"/>
      <c r="V63" s="5"/>
      <c r="W63" s="5"/>
    </row>
    <row r="64" spans="1:38" ht="19.5" customHeight="1" hidden="1">
      <c r="A64" s="87">
        <v>5</v>
      </c>
      <c r="B64" s="99" t="s">
        <v>22</v>
      </c>
      <c r="C64" s="100">
        <v>1.85</v>
      </c>
      <c r="D64" s="92">
        <f>AJ64*6*AK64</f>
        <v>57658.98599999999</v>
      </c>
      <c r="E64" s="92">
        <f>D64</f>
        <v>57658.98599999999</v>
      </c>
      <c r="F64" s="92">
        <f>AL64*12*AJ64</f>
        <v>63542.556</v>
      </c>
      <c r="G64" s="101" t="e">
        <f>#REF!</f>
        <v>#REF!</v>
      </c>
      <c r="H64" s="5" t="e">
        <f>C64+#REF!</f>
        <v>#REF!</v>
      </c>
      <c r="I64" s="44">
        <v>3.43</v>
      </c>
      <c r="J64">
        <v>10</v>
      </c>
      <c r="K64">
        <v>2</v>
      </c>
      <c r="M64" s="7">
        <f>C64*I64*J64</f>
        <v>63.455000000000005</v>
      </c>
      <c r="N64" s="7" t="e">
        <f>#REF!*I64*K64</f>
        <v>#REF!</v>
      </c>
      <c r="O64" s="7" t="e">
        <f>SUM(M64:N64)</f>
        <v>#REF!</v>
      </c>
      <c r="P64" s="9"/>
      <c r="Q64" s="5">
        <v>1.47</v>
      </c>
      <c r="R64">
        <v>1.58</v>
      </c>
      <c r="S64">
        <v>6</v>
      </c>
      <c r="T64">
        <v>6</v>
      </c>
      <c r="U64">
        <f>Q64*I64*S64</f>
        <v>30.2526</v>
      </c>
      <c r="V64">
        <f>R64*T64*I64</f>
        <v>32.516400000000004</v>
      </c>
      <c r="W64">
        <f>SUM(U64:V64)</f>
        <v>62.769000000000005</v>
      </c>
      <c r="AB64">
        <f>AB26</f>
        <v>0</v>
      </c>
      <c r="AC64" s="49">
        <v>3.05</v>
      </c>
      <c r="AD64">
        <v>3.43</v>
      </c>
      <c r="AJ64">
        <f>AJ18</f>
        <v>2801.7</v>
      </c>
      <c r="AK64">
        <v>3.43</v>
      </c>
      <c r="AL64">
        <v>1.89</v>
      </c>
    </row>
    <row r="65" spans="1:16" ht="18.75">
      <c r="A65" s="75"/>
      <c r="B65" s="102"/>
      <c r="C65" s="75"/>
      <c r="D65" s="75"/>
      <c r="E65" s="75"/>
      <c r="F65" s="75"/>
      <c r="G65" s="75"/>
      <c r="P65" s="10"/>
    </row>
    <row r="66" spans="1:16" ht="18.75">
      <c r="A66" s="153" t="s">
        <v>137</v>
      </c>
      <c r="B66" s="153"/>
      <c r="C66" s="140">
        <v>334813.84</v>
      </c>
      <c r="D66" s="74"/>
      <c r="E66" s="74" t="s">
        <v>13</v>
      </c>
      <c r="F66" s="75"/>
      <c r="G66" s="75"/>
      <c r="P66" s="10"/>
    </row>
    <row r="67" spans="1:16" ht="30.75" customHeight="1">
      <c r="A67" s="153" t="s">
        <v>715</v>
      </c>
      <c r="B67" s="153"/>
      <c r="C67" s="140">
        <v>354436.46</v>
      </c>
      <c r="D67" s="74"/>
      <c r="E67" s="74" t="s">
        <v>13</v>
      </c>
      <c r="F67" s="75"/>
      <c r="G67" s="75"/>
      <c r="P67" s="10"/>
    </row>
    <row r="68" spans="1:7" ht="18.75">
      <c r="A68" s="148" t="s">
        <v>12</v>
      </c>
      <c r="B68" s="148"/>
      <c r="C68" s="148"/>
      <c r="D68" s="148"/>
      <c r="E68" s="148"/>
      <c r="F68" s="148"/>
      <c r="G68" s="75"/>
    </row>
    <row r="69" spans="1:7" ht="18.75" customHeight="1" hidden="1">
      <c r="A69" s="161" t="s">
        <v>26</v>
      </c>
      <c r="B69" s="161"/>
      <c r="C69" s="113" t="e">
        <f>C66-#REF!</f>
        <v>#REF!</v>
      </c>
      <c r="D69" s="75"/>
      <c r="E69" s="75"/>
      <c r="F69" s="75"/>
      <c r="G69" s="75"/>
    </row>
    <row r="70" spans="1:7" ht="18.75" customHeight="1" hidden="1">
      <c r="A70" s="161" t="s">
        <v>28</v>
      </c>
      <c r="B70" s="161"/>
      <c r="C70" s="77">
        <f>D61-E61</f>
        <v>9015.454000000027</v>
      </c>
      <c r="D70" s="78"/>
      <c r="E70" s="78"/>
      <c r="F70" s="78"/>
      <c r="G70" s="75"/>
    </row>
    <row r="71" spans="1:7" ht="18.75" hidden="1">
      <c r="A71" s="79"/>
      <c r="B71" s="75"/>
      <c r="C71" s="75"/>
      <c r="D71" s="75"/>
      <c r="E71" s="75"/>
      <c r="F71" s="75"/>
      <c r="G71" s="75"/>
    </row>
    <row r="72" spans="1:7" ht="12.75" hidden="1">
      <c r="A72" s="78"/>
      <c r="B72" s="81"/>
      <c r="C72" s="81"/>
      <c r="D72" s="81"/>
      <c r="E72" s="81"/>
      <c r="F72" s="81"/>
      <c r="G72" s="81"/>
    </row>
    <row r="73" spans="1:7" ht="12.75" hidden="1">
      <c r="A73" s="78"/>
      <c r="B73" s="78"/>
      <c r="C73" s="78"/>
      <c r="D73" s="78"/>
      <c r="E73" s="78"/>
      <c r="F73" s="78"/>
      <c r="G73" s="78"/>
    </row>
    <row r="74" spans="1:7" ht="12.75" hidden="1">
      <c r="A74" s="78"/>
      <c r="B74" s="78"/>
      <c r="C74" s="78"/>
      <c r="D74" s="78"/>
      <c r="E74" s="78"/>
      <c r="F74" s="78"/>
      <c r="G74" s="78"/>
    </row>
    <row r="75" spans="1:7" ht="12.75" hidden="1">
      <c r="A75" s="78"/>
      <c r="B75" s="78"/>
      <c r="C75" s="78"/>
      <c r="D75" s="78"/>
      <c r="E75" s="78"/>
      <c r="F75" s="78"/>
      <c r="G75" s="78"/>
    </row>
    <row r="76" spans="1:7" ht="75" hidden="1">
      <c r="A76" s="78"/>
      <c r="B76" s="78"/>
      <c r="C76" s="78"/>
      <c r="D76" s="78"/>
      <c r="E76" s="82" t="s">
        <v>29</v>
      </c>
      <c r="F76" s="78"/>
      <c r="G76" s="78"/>
    </row>
    <row r="77" spans="1:7" ht="131.25" hidden="1">
      <c r="A77" s="78"/>
      <c r="B77" s="78"/>
      <c r="C77" s="78"/>
      <c r="D77" s="78"/>
      <c r="E77" s="82" t="s">
        <v>31</v>
      </c>
      <c r="F77" s="78"/>
      <c r="G77" s="78"/>
    </row>
    <row r="78" spans="1:7" ht="56.25" hidden="1">
      <c r="A78" s="78"/>
      <c r="B78" s="78"/>
      <c r="C78" s="78"/>
      <c r="D78" s="78"/>
      <c r="E78" s="83" t="s">
        <v>30</v>
      </c>
      <c r="F78" s="78"/>
      <c r="G78" s="78"/>
    </row>
    <row r="79" spans="1:7" ht="56.25" hidden="1">
      <c r="A79" s="78"/>
      <c r="B79" s="78"/>
      <c r="C79" s="78"/>
      <c r="D79" s="78"/>
      <c r="E79" s="83" t="s">
        <v>21</v>
      </c>
      <c r="F79" s="78"/>
      <c r="G79" s="78"/>
    </row>
    <row r="80" spans="1:7" ht="12.75" hidden="1">
      <c r="A80" s="78"/>
      <c r="B80" s="78"/>
      <c r="C80" s="78"/>
      <c r="D80" s="78"/>
      <c r="E80" s="78"/>
      <c r="F80" s="78"/>
      <c r="G80" s="78"/>
    </row>
    <row r="81" spans="1:7" ht="12.75" hidden="1">
      <c r="A81" s="78"/>
      <c r="B81" s="78"/>
      <c r="C81" s="78"/>
      <c r="D81" s="78"/>
      <c r="E81" s="78"/>
      <c r="F81" s="78"/>
      <c r="G81" s="78"/>
    </row>
    <row r="82" spans="1:7" ht="12.75" hidden="1">
      <c r="A82" s="78"/>
      <c r="B82" s="78"/>
      <c r="C82" s="78"/>
      <c r="D82" s="78"/>
      <c r="E82" s="78"/>
      <c r="F82" s="78"/>
      <c r="G82" s="78"/>
    </row>
    <row r="83" spans="1:7" ht="12.75" hidden="1">
      <c r="A83" s="78"/>
      <c r="B83" s="78"/>
      <c r="C83" s="78"/>
      <c r="D83" s="78"/>
      <c r="E83" s="78"/>
      <c r="F83" s="78"/>
      <c r="G83" s="78"/>
    </row>
    <row r="84" spans="1:7" ht="12.75" hidden="1">
      <c r="A84" s="78"/>
      <c r="B84" s="78"/>
      <c r="C84" s="78"/>
      <c r="D84" s="78"/>
      <c r="E84" s="78"/>
      <c r="F84" s="78"/>
      <c r="G84" s="78"/>
    </row>
    <row r="85" spans="1:7" ht="12.75" hidden="1">
      <c r="A85" s="78"/>
      <c r="B85" s="78"/>
      <c r="C85" s="78"/>
      <c r="D85" s="78"/>
      <c r="E85" s="78"/>
      <c r="F85" s="78"/>
      <c r="G85" s="78"/>
    </row>
    <row r="86" spans="1:7" ht="12.75" hidden="1">
      <c r="A86" s="78"/>
      <c r="B86" s="78"/>
      <c r="C86" s="78"/>
      <c r="D86" s="78"/>
      <c r="E86" s="78"/>
      <c r="F86" s="78"/>
      <c r="G86" s="78"/>
    </row>
    <row r="87" spans="1:7" ht="12.75" hidden="1">
      <c r="A87" s="78"/>
      <c r="B87" s="78"/>
      <c r="C87" s="78"/>
      <c r="D87" s="78"/>
      <c r="E87" s="78"/>
      <c r="F87" s="78"/>
      <c r="G87" s="78"/>
    </row>
    <row r="88" spans="1:7" ht="12.75" hidden="1">
      <c r="A88" s="78"/>
      <c r="B88" s="78"/>
      <c r="C88" s="78"/>
      <c r="D88" s="78"/>
      <c r="E88" s="78"/>
      <c r="F88" s="78"/>
      <c r="G88" s="78"/>
    </row>
    <row r="89" spans="1:7" ht="12.75">
      <c r="A89" s="78"/>
      <c r="B89" s="78"/>
      <c r="C89" s="78"/>
      <c r="D89" s="78"/>
      <c r="E89" s="78"/>
      <c r="F89" s="78"/>
      <c r="G89" s="78"/>
    </row>
    <row r="90" spans="1:7" ht="12.75">
      <c r="A90" s="78"/>
      <c r="B90" s="78"/>
      <c r="C90" s="78"/>
      <c r="D90" s="78"/>
      <c r="E90" s="78"/>
      <c r="F90" s="78"/>
      <c r="G90" s="78"/>
    </row>
    <row r="91" spans="1:7" ht="12.75">
      <c r="A91" s="78"/>
      <c r="B91" s="78"/>
      <c r="C91" s="78"/>
      <c r="D91" s="78"/>
      <c r="E91" s="78"/>
      <c r="F91" s="78"/>
      <c r="G91" s="78"/>
    </row>
    <row r="92" spans="1:7" ht="12.75">
      <c r="A92" s="78"/>
      <c r="B92" s="78"/>
      <c r="C92" s="78"/>
      <c r="D92" s="78"/>
      <c r="E92" s="78"/>
      <c r="F92" s="78"/>
      <c r="G92" s="78"/>
    </row>
    <row r="93" spans="1:7" ht="12.75">
      <c r="A93" s="78"/>
      <c r="B93" s="78"/>
      <c r="C93" s="78"/>
      <c r="D93" s="78"/>
      <c r="E93" s="78"/>
      <c r="F93" s="78"/>
      <c r="G93" s="78"/>
    </row>
    <row r="94" spans="1:7" ht="12.75">
      <c r="A94" s="78"/>
      <c r="B94" s="78"/>
      <c r="C94" s="78"/>
      <c r="D94" s="78"/>
      <c r="E94" s="78"/>
      <c r="F94" s="78"/>
      <c r="G94" s="78"/>
    </row>
    <row r="95" spans="1:7" ht="12.75">
      <c r="A95" s="78"/>
      <c r="B95" s="78"/>
      <c r="C95" s="78"/>
      <c r="D95" s="78"/>
      <c r="E95" s="78"/>
      <c r="F95" s="78"/>
      <c r="G95" s="78"/>
    </row>
    <row r="96" spans="1:7" ht="12.75">
      <c r="A96" s="78"/>
      <c r="B96" s="78"/>
      <c r="C96" s="78"/>
      <c r="D96" s="78"/>
      <c r="E96" s="78"/>
      <c r="F96" s="78"/>
      <c r="G96" s="78"/>
    </row>
    <row r="97" spans="1:7" ht="12.75">
      <c r="A97" s="78"/>
      <c r="B97" s="78"/>
      <c r="C97" s="78"/>
      <c r="D97" s="78"/>
      <c r="E97" s="78"/>
      <c r="F97" s="78"/>
      <c r="G97" s="78"/>
    </row>
    <row r="98" spans="1:7" ht="12.75">
      <c r="A98" s="78"/>
      <c r="B98" s="78"/>
      <c r="C98" s="78"/>
      <c r="D98" s="78"/>
      <c r="E98" s="78"/>
      <c r="F98" s="78"/>
      <c r="G98" s="78"/>
    </row>
    <row r="99" spans="1:7" ht="12.75">
      <c r="A99" s="78"/>
      <c r="B99" s="78"/>
      <c r="C99" s="78"/>
      <c r="D99" s="78"/>
      <c r="E99" s="78"/>
      <c r="F99" s="78"/>
      <c r="G99" s="78"/>
    </row>
    <row r="100" spans="1:7" ht="12.75">
      <c r="A100" s="78"/>
      <c r="B100" s="78"/>
      <c r="C100" s="78"/>
      <c r="D100" s="78"/>
      <c r="E100" s="78"/>
      <c r="F100" s="78"/>
      <c r="G100" s="78"/>
    </row>
    <row r="101" spans="1:7" ht="12.75">
      <c r="A101" s="78"/>
      <c r="B101" s="78"/>
      <c r="C101" s="78"/>
      <c r="D101" s="78"/>
      <c r="E101" s="78"/>
      <c r="F101" s="78"/>
      <c r="G101" s="78"/>
    </row>
    <row r="102" spans="1:7" ht="12.75">
      <c r="A102" s="78"/>
      <c r="B102" s="78"/>
      <c r="C102" s="78"/>
      <c r="D102" s="78"/>
      <c r="E102" s="78"/>
      <c r="F102" s="78"/>
      <c r="G102" s="78"/>
    </row>
    <row r="103" spans="1:7" ht="12.75">
      <c r="A103" s="78"/>
      <c r="B103" s="78"/>
      <c r="C103" s="78"/>
      <c r="D103" s="78"/>
      <c r="E103" s="78"/>
      <c r="F103" s="78"/>
      <c r="G103" s="78"/>
    </row>
    <row r="104" spans="1:7" ht="12.75">
      <c r="A104" s="78"/>
      <c r="B104" s="78"/>
      <c r="C104" s="78"/>
      <c r="D104" s="78"/>
      <c r="E104" s="78"/>
      <c r="F104" s="78"/>
      <c r="G104" s="78"/>
    </row>
    <row r="105" spans="1:7" ht="12.75">
      <c r="A105" s="78"/>
      <c r="B105" s="78"/>
      <c r="C105" s="78"/>
      <c r="D105" s="78"/>
      <c r="E105" s="78"/>
      <c r="F105" s="78"/>
      <c r="G105" s="78"/>
    </row>
    <row r="106" spans="1:7" ht="12.75">
      <c r="A106" s="78"/>
      <c r="B106" s="78"/>
      <c r="C106" s="78"/>
      <c r="D106" s="78"/>
      <c r="E106" s="78"/>
      <c r="F106" s="78"/>
      <c r="G106" s="78"/>
    </row>
    <row r="107" spans="1:7" ht="12.75">
      <c r="A107" s="78"/>
      <c r="B107" s="78"/>
      <c r="C107" s="78"/>
      <c r="D107" s="78"/>
      <c r="E107" s="78"/>
      <c r="F107" s="78"/>
      <c r="G107" s="78"/>
    </row>
    <row r="108" spans="1:7" ht="12.75">
      <c r="A108" s="78"/>
      <c r="B108" s="78"/>
      <c r="C108" s="78"/>
      <c r="D108" s="78"/>
      <c r="E108" s="78"/>
      <c r="F108" s="78"/>
      <c r="G108" s="78"/>
    </row>
    <row r="109" spans="1:7" ht="12.75">
      <c r="A109" s="78"/>
      <c r="B109" s="78"/>
      <c r="C109" s="78"/>
      <c r="D109" s="78"/>
      <c r="E109" s="78"/>
      <c r="F109" s="78"/>
      <c r="G109" s="78"/>
    </row>
    <row r="110" spans="1:7" ht="12.75">
      <c r="A110" s="78"/>
      <c r="B110" s="78"/>
      <c r="C110" s="78"/>
      <c r="D110" s="78"/>
      <c r="E110" s="78"/>
      <c r="F110" s="78"/>
      <c r="G110" s="78"/>
    </row>
    <row r="111" spans="1:7" ht="12.75">
      <c r="A111" s="78"/>
      <c r="B111" s="78"/>
      <c r="C111" s="78"/>
      <c r="D111" s="78"/>
      <c r="E111" s="78"/>
      <c r="F111" s="78"/>
      <c r="G111" s="78"/>
    </row>
    <row r="112" spans="1:7" ht="12.75">
      <c r="A112" s="78"/>
      <c r="B112" s="78"/>
      <c r="C112" s="78"/>
      <c r="D112" s="78"/>
      <c r="E112" s="78"/>
      <c r="F112" s="78"/>
      <c r="G112" s="78"/>
    </row>
    <row r="113" spans="1:7" ht="12.75">
      <c r="A113" s="78"/>
      <c r="B113" s="78"/>
      <c r="C113" s="78"/>
      <c r="D113" s="78"/>
      <c r="E113" s="78"/>
      <c r="F113" s="78"/>
      <c r="G113" s="78"/>
    </row>
    <row r="114" spans="1:7" ht="12.75">
      <c r="A114" s="78"/>
      <c r="B114" s="78"/>
      <c r="C114" s="78"/>
      <c r="D114" s="78"/>
      <c r="E114" s="78"/>
      <c r="F114" s="78"/>
      <c r="G114" s="78"/>
    </row>
    <row r="115" spans="1:7" ht="12.75">
      <c r="A115" s="78"/>
      <c r="B115" s="78"/>
      <c r="C115" s="78"/>
      <c r="D115" s="78"/>
      <c r="E115" s="78"/>
      <c r="F115" s="78"/>
      <c r="G115" s="78"/>
    </row>
    <row r="116" spans="1:7" ht="12.75">
      <c r="A116" s="78"/>
      <c r="B116" s="78"/>
      <c r="C116" s="78"/>
      <c r="D116" s="78"/>
      <c r="E116" s="78"/>
      <c r="F116" s="78"/>
      <c r="G116" s="78"/>
    </row>
    <row r="117" spans="1:7" ht="12.75">
      <c r="A117" s="78"/>
      <c r="B117" s="78"/>
      <c r="C117" s="78"/>
      <c r="D117" s="78"/>
      <c r="E117" s="78"/>
      <c r="F117" s="78"/>
      <c r="G117" s="78"/>
    </row>
    <row r="118" spans="1:7" ht="12.75">
      <c r="A118" s="78"/>
      <c r="B118" s="78"/>
      <c r="C118" s="78"/>
      <c r="D118" s="78"/>
      <c r="E118" s="78"/>
      <c r="F118" s="78"/>
      <c r="G118" s="78"/>
    </row>
    <row r="119" spans="1:7" ht="12.75">
      <c r="A119" s="78"/>
      <c r="B119" s="78"/>
      <c r="C119" s="78"/>
      <c r="D119" s="78"/>
      <c r="E119" s="78"/>
      <c r="F119" s="78"/>
      <c r="G119" s="78"/>
    </row>
    <row r="120" spans="1:7" ht="12.75">
      <c r="A120" s="78"/>
      <c r="B120" s="78"/>
      <c r="C120" s="78"/>
      <c r="D120" s="78"/>
      <c r="E120" s="78"/>
      <c r="F120" s="78"/>
      <c r="G120" s="78"/>
    </row>
    <row r="121" spans="1:7" ht="12.75">
      <c r="A121" s="78"/>
      <c r="B121" s="78"/>
      <c r="C121" s="78"/>
      <c r="D121" s="78"/>
      <c r="E121" s="78"/>
      <c r="F121" s="78"/>
      <c r="G121" s="78"/>
    </row>
    <row r="122" spans="1:7" ht="12.75">
      <c r="A122" s="78"/>
      <c r="B122" s="78"/>
      <c r="C122" s="78"/>
      <c r="D122" s="78"/>
      <c r="E122" s="78"/>
      <c r="F122" s="78"/>
      <c r="G122" s="78"/>
    </row>
    <row r="123" spans="1:7" ht="12.75">
      <c r="A123" s="78"/>
      <c r="B123" s="78"/>
      <c r="C123" s="78"/>
      <c r="D123" s="78"/>
      <c r="E123" s="78"/>
      <c r="F123" s="78"/>
      <c r="G123" s="78"/>
    </row>
    <row r="124" spans="1:7" ht="12.75">
      <c r="A124" s="78"/>
      <c r="B124" s="78"/>
      <c r="C124" s="78"/>
      <c r="D124" s="78"/>
      <c r="E124" s="78"/>
      <c r="F124" s="78"/>
      <c r="G124" s="78"/>
    </row>
    <row r="125" spans="1:7" ht="12.75">
      <c r="A125" s="78"/>
      <c r="B125" s="78"/>
      <c r="C125" s="78"/>
      <c r="D125" s="78"/>
      <c r="E125" s="78"/>
      <c r="F125" s="78"/>
      <c r="G125" s="78"/>
    </row>
    <row r="126" spans="1:7" ht="12.75">
      <c r="A126" s="78"/>
      <c r="B126" s="78"/>
      <c r="C126" s="78"/>
      <c r="D126" s="78"/>
      <c r="E126" s="78"/>
      <c r="F126" s="78"/>
      <c r="G126" s="78"/>
    </row>
    <row r="127" spans="1:7" ht="12.75">
      <c r="A127" s="78"/>
      <c r="B127" s="78"/>
      <c r="C127" s="78"/>
      <c r="D127" s="78"/>
      <c r="E127" s="78"/>
      <c r="F127" s="78"/>
      <c r="G127" s="78"/>
    </row>
    <row r="128" spans="1:7" ht="12.75">
      <c r="A128" s="78"/>
      <c r="B128" s="78"/>
      <c r="C128" s="78"/>
      <c r="D128" s="78"/>
      <c r="E128" s="78"/>
      <c r="F128" s="78"/>
      <c r="G128" s="78"/>
    </row>
    <row r="129" spans="1:7" ht="12.75">
      <c r="A129" s="78"/>
      <c r="B129" s="78"/>
      <c r="C129" s="78"/>
      <c r="D129" s="78"/>
      <c r="E129" s="78"/>
      <c r="F129" s="78"/>
      <c r="G129" s="78"/>
    </row>
    <row r="130" spans="1:7" ht="12.75">
      <c r="A130" s="78"/>
      <c r="B130" s="78"/>
      <c r="C130" s="78"/>
      <c r="D130" s="78"/>
      <c r="E130" s="78"/>
      <c r="F130" s="78"/>
      <c r="G130" s="78"/>
    </row>
    <row r="131" spans="1:7" ht="12.75">
      <c r="A131" s="78"/>
      <c r="B131" s="78"/>
      <c r="C131" s="78"/>
      <c r="D131" s="78"/>
      <c r="E131" s="78"/>
      <c r="F131" s="78"/>
      <c r="G131" s="78"/>
    </row>
    <row r="132" spans="1:7" ht="12.75">
      <c r="A132" s="78"/>
      <c r="B132" s="78"/>
      <c r="C132" s="78"/>
      <c r="D132" s="78"/>
      <c r="E132" s="78"/>
      <c r="F132" s="78"/>
      <c r="G132" s="78"/>
    </row>
    <row r="133" spans="1:7" ht="12.75">
      <c r="A133" s="78"/>
      <c r="B133" s="78"/>
      <c r="C133" s="78"/>
      <c r="D133" s="78"/>
      <c r="E133" s="78"/>
      <c r="F133" s="78"/>
      <c r="G133" s="78"/>
    </row>
    <row r="134" spans="1:7" ht="12.75">
      <c r="A134" s="78"/>
      <c r="B134" s="78"/>
      <c r="C134" s="78"/>
      <c r="D134" s="78"/>
      <c r="E134" s="78"/>
      <c r="F134" s="78"/>
      <c r="G134" s="78"/>
    </row>
    <row r="135" spans="1:7" ht="12.75">
      <c r="A135" s="78"/>
      <c r="B135" s="78"/>
      <c r="C135" s="78"/>
      <c r="D135" s="78"/>
      <c r="E135" s="78"/>
      <c r="F135" s="78"/>
      <c r="G135" s="78"/>
    </row>
    <row r="136" spans="1:7" ht="12.75">
      <c r="A136" s="78"/>
      <c r="B136" s="78"/>
      <c r="C136" s="78"/>
      <c r="D136" s="78"/>
      <c r="E136" s="78"/>
      <c r="F136" s="78"/>
      <c r="G136" s="78"/>
    </row>
    <row r="137" spans="1:7" ht="12.75">
      <c r="A137" s="78"/>
      <c r="B137" s="78"/>
      <c r="C137" s="78"/>
      <c r="D137" s="78"/>
      <c r="E137" s="78"/>
      <c r="F137" s="78"/>
      <c r="G137" s="78"/>
    </row>
    <row r="138" spans="1:7" ht="12.75">
      <c r="A138" s="78"/>
      <c r="B138" s="78"/>
      <c r="C138" s="78"/>
      <c r="D138" s="78"/>
      <c r="E138" s="78"/>
      <c r="F138" s="78"/>
      <c r="G138" s="78"/>
    </row>
    <row r="139" spans="1:7" ht="12.75">
      <c r="A139" s="78"/>
      <c r="B139" s="78"/>
      <c r="C139" s="78"/>
      <c r="D139" s="78"/>
      <c r="E139" s="78"/>
      <c r="F139" s="78"/>
      <c r="G139" s="78"/>
    </row>
    <row r="140" spans="1:7" ht="12.75">
      <c r="A140" s="78"/>
      <c r="B140" s="78"/>
      <c r="C140" s="78"/>
      <c r="D140" s="78"/>
      <c r="E140" s="78"/>
      <c r="F140" s="78"/>
      <c r="G140" s="78"/>
    </row>
    <row r="141" spans="1:7" ht="12.75">
      <c r="A141" s="78"/>
      <c r="B141" s="78"/>
      <c r="C141" s="78"/>
      <c r="D141" s="78"/>
      <c r="E141" s="78"/>
      <c r="F141" s="78"/>
      <c r="G141" s="78"/>
    </row>
    <row r="142" spans="1:7" ht="12.75">
      <c r="A142" s="78"/>
      <c r="B142" s="78"/>
      <c r="C142" s="78"/>
      <c r="D142" s="78"/>
      <c r="E142" s="78"/>
      <c r="F142" s="78"/>
      <c r="G142" s="78"/>
    </row>
    <row r="143" spans="1:7" ht="12.75">
      <c r="A143" s="78"/>
      <c r="B143" s="78"/>
      <c r="C143" s="78"/>
      <c r="D143" s="78"/>
      <c r="E143" s="78"/>
      <c r="F143" s="78"/>
      <c r="G143" s="78"/>
    </row>
    <row r="144" spans="1:7" ht="12.75">
      <c r="A144" s="78"/>
      <c r="B144" s="78"/>
      <c r="C144" s="78"/>
      <c r="D144" s="78"/>
      <c r="E144" s="78"/>
      <c r="F144" s="78"/>
      <c r="G144" s="78"/>
    </row>
    <row r="145" spans="1:7" ht="12.75">
      <c r="A145" s="78"/>
      <c r="B145" s="78"/>
      <c r="C145" s="78"/>
      <c r="D145" s="78"/>
      <c r="E145" s="78"/>
      <c r="F145" s="78"/>
      <c r="G145" s="78"/>
    </row>
    <row r="146" spans="1:7" ht="12.75">
      <c r="A146" s="78"/>
      <c r="B146" s="78"/>
      <c r="C146" s="78"/>
      <c r="D146" s="78"/>
      <c r="E146" s="78"/>
      <c r="F146" s="78"/>
      <c r="G146" s="78"/>
    </row>
    <row r="147" spans="1:7" ht="12.75">
      <c r="A147" s="78"/>
      <c r="B147" s="78"/>
      <c r="C147" s="78"/>
      <c r="D147" s="78"/>
      <c r="E147" s="78"/>
      <c r="F147" s="78"/>
      <c r="G147" s="78"/>
    </row>
    <row r="148" spans="1:7" ht="12.75">
      <c r="A148" s="78"/>
      <c r="B148" s="78"/>
      <c r="C148" s="78"/>
      <c r="D148" s="78"/>
      <c r="E148" s="78"/>
      <c r="F148" s="78"/>
      <c r="G148" s="78"/>
    </row>
    <row r="149" spans="1:7" ht="12.75">
      <c r="A149" s="78"/>
      <c r="B149" s="78"/>
      <c r="C149" s="78"/>
      <c r="D149" s="78"/>
      <c r="E149" s="78"/>
      <c r="F149" s="78"/>
      <c r="G149" s="78"/>
    </row>
    <row r="150" spans="1:7" ht="12.75">
      <c r="A150" s="78"/>
      <c r="B150" s="78"/>
      <c r="C150" s="78"/>
      <c r="D150" s="78"/>
      <c r="E150" s="78"/>
      <c r="F150" s="78"/>
      <c r="G150" s="78"/>
    </row>
    <row r="151" spans="1:7" ht="12.75">
      <c r="A151" s="78"/>
      <c r="B151" s="78"/>
      <c r="C151" s="78"/>
      <c r="D151" s="78"/>
      <c r="E151" s="78"/>
      <c r="F151" s="78"/>
      <c r="G151" s="78"/>
    </row>
    <row r="152" spans="1:7" ht="12.75">
      <c r="A152" s="78"/>
      <c r="B152" s="78"/>
      <c r="C152" s="78"/>
      <c r="D152" s="78"/>
      <c r="E152" s="78"/>
      <c r="F152" s="78"/>
      <c r="G152" s="78"/>
    </row>
    <row r="153" spans="1:7" ht="12.75">
      <c r="A153" s="78"/>
      <c r="B153" s="78"/>
      <c r="C153" s="78"/>
      <c r="D153" s="78"/>
      <c r="E153" s="78"/>
      <c r="F153" s="78"/>
      <c r="G153" s="78"/>
    </row>
    <row r="154" spans="1:7" ht="12.75">
      <c r="A154" s="78"/>
      <c r="B154" s="78"/>
      <c r="C154" s="78"/>
      <c r="D154" s="78"/>
      <c r="E154" s="78"/>
      <c r="F154" s="78"/>
      <c r="G154" s="78"/>
    </row>
    <row r="155" spans="1:7" ht="12.75">
      <c r="A155" s="78"/>
      <c r="B155" s="78"/>
      <c r="C155" s="78"/>
      <c r="D155" s="78"/>
      <c r="E155" s="78"/>
      <c r="F155" s="78"/>
      <c r="G155" s="78"/>
    </row>
    <row r="156" spans="1:7" ht="12.75">
      <c r="A156" s="78"/>
      <c r="B156" s="78"/>
      <c r="C156" s="78"/>
      <c r="D156" s="78"/>
      <c r="E156" s="78"/>
      <c r="F156" s="78"/>
      <c r="G156" s="78"/>
    </row>
    <row r="157" spans="1:7" ht="12.75">
      <c r="A157" s="78"/>
      <c r="B157" s="78"/>
      <c r="C157" s="78"/>
      <c r="D157" s="78"/>
      <c r="E157" s="78"/>
      <c r="F157" s="78"/>
      <c r="G157" s="78"/>
    </row>
    <row r="158" spans="1:7" ht="12.75">
      <c r="A158" s="78"/>
      <c r="B158" s="78"/>
      <c r="C158" s="78"/>
      <c r="D158" s="78"/>
      <c r="E158" s="78"/>
      <c r="F158" s="78"/>
      <c r="G158" s="78"/>
    </row>
    <row r="159" spans="1:7" ht="12.75">
      <c r="A159" s="78"/>
      <c r="B159" s="78"/>
      <c r="C159" s="78"/>
      <c r="D159" s="78"/>
      <c r="E159" s="78"/>
      <c r="F159" s="78"/>
      <c r="G159" s="78"/>
    </row>
    <row r="160" spans="1:7" ht="12.75">
      <c r="A160" s="78"/>
      <c r="B160" s="78"/>
      <c r="C160" s="78"/>
      <c r="D160" s="78"/>
      <c r="E160" s="78"/>
      <c r="F160" s="78"/>
      <c r="G160" s="78"/>
    </row>
    <row r="161" spans="1:7" ht="12.75">
      <c r="A161" s="78"/>
      <c r="B161" s="78"/>
      <c r="C161" s="78"/>
      <c r="D161" s="78"/>
      <c r="E161" s="78"/>
      <c r="F161" s="78"/>
      <c r="G161" s="78"/>
    </row>
    <row r="162" spans="1:7" ht="12.75">
      <c r="A162" s="78"/>
      <c r="B162" s="78"/>
      <c r="C162" s="78"/>
      <c r="D162" s="78"/>
      <c r="E162" s="78"/>
      <c r="F162" s="78"/>
      <c r="G162" s="78"/>
    </row>
    <row r="163" spans="1:7" ht="12.75">
      <c r="A163" s="78"/>
      <c r="B163" s="78"/>
      <c r="C163" s="78"/>
      <c r="D163" s="78"/>
      <c r="E163" s="78"/>
      <c r="F163" s="78"/>
      <c r="G163" s="78"/>
    </row>
    <row r="164" spans="1:7" ht="12.75">
      <c r="A164" s="78"/>
      <c r="B164" s="78"/>
      <c r="C164" s="78"/>
      <c r="D164" s="78"/>
      <c r="E164" s="78"/>
      <c r="F164" s="78"/>
      <c r="G164" s="78"/>
    </row>
    <row r="165" spans="1:7" ht="12.75">
      <c r="A165" s="78"/>
      <c r="B165" s="78"/>
      <c r="C165" s="78"/>
      <c r="D165" s="78"/>
      <c r="E165" s="78"/>
      <c r="F165" s="78"/>
      <c r="G165" s="78"/>
    </row>
    <row r="166" spans="1:7" ht="12.75">
      <c r="A166" s="78"/>
      <c r="B166" s="78"/>
      <c r="C166" s="78"/>
      <c r="D166" s="78"/>
      <c r="E166" s="78"/>
      <c r="F166" s="78"/>
      <c r="G166" s="78"/>
    </row>
    <row r="167" spans="1:7" ht="12.75">
      <c r="A167" s="78"/>
      <c r="B167" s="78"/>
      <c r="C167" s="78"/>
      <c r="D167" s="78"/>
      <c r="E167" s="78"/>
      <c r="F167" s="78"/>
      <c r="G167" s="78"/>
    </row>
    <row r="168" spans="1:7" ht="12.75">
      <c r="A168" s="78"/>
      <c r="B168" s="78"/>
      <c r="C168" s="78"/>
      <c r="D168" s="78"/>
      <c r="E168" s="78"/>
      <c r="F168" s="78"/>
      <c r="G168" s="78"/>
    </row>
    <row r="169" spans="1:7" ht="12.75">
      <c r="A169" s="78"/>
      <c r="B169" s="78"/>
      <c r="C169" s="78"/>
      <c r="D169" s="78"/>
      <c r="E169" s="78"/>
      <c r="F169" s="78"/>
      <c r="G169" s="78"/>
    </row>
    <row r="170" spans="1:7" ht="12.75">
      <c r="A170" s="78"/>
      <c r="B170" s="78"/>
      <c r="C170" s="78"/>
      <c r="D170" s="78"/>
      <c r="E170" s="78"/>
      <c r="F170" s="78"/>
      <c r="G170" s="78"/>
    </row>
    <row r="171" spans="1:7" ht="12.75">
      <c r="A171" s="78"/>
      <c r="B171" s="78"/>
      <c r="C171" s="78"/>
      <c r="D171" s="78"/>
      <c r="E171" s="78"/>
      <c r="F171" s="78"/>
      <c r="G171" s="78"/>
    </row>
    <row r="172" spans="1:7" ht="12.75">
      <c r="A172" s="78"/>
      <c r="B172" s="78"/>
      <c r="C172" s="78"/>
      <c r="D172" s="78"/>
      <c r="E172" s="78"/>
      <c r="F172" s="78"/>
      <c r="G172" s="78"/>
    </row>
    <row r="173" spans="1:7" ht="12.75">
      <c r="A173" s="78"/>
      <c r="B173" s="78"/>
      <c r="C173" s="78"/>
      <c r="D173" s="78"/>
      <c r="E173" s="78"/>
      <c r="F173" s="78"/>
      <c r="G173" s="78"/>
    </row>
    <row r="174" spans="1:7" ht="12.75">
      <c r="A174" s="78"/>
      <c r="B174" s="78"/>
      <c r="C174" s="78"/>
      <c r="D174" s="78"/>
      <c r="E174" s="78"/>
      <c r="F174" s="78"/>
      <c r="G174" s="78"/>
    </row>
    <row r="175" spans="1:7" ht="12.75">
      <c r="A175" s="78"/>
      <c r="B175" s="78"/>
      <c r="C175" s="78"/>
      <c r="D175" s="78"/>
      <c r="E175" s="78"/>
      <c r="F175" s="78"/>
      <c r="G175" s="78"/>
    </row>
    <row r="176" spans="1:7" ht="12.75">
      <c r="A176" s="78"/>
      <c r="B176" s="78"/>
      <c r="C176" s="78"/>
      <c r="D176" s="78"/>
      <c r="E176" s="78"/>
      <c r="F176" s="78"/>
      <c r="G176" s="78"/>
    </row>
    <row r="177" spans="1:7" ht="12.75">
      <c r="A177" s="78"/>
      <c r="B177" s="78"/>
      <c r="C177" s="78"/>
      <c r="D177" s="78"/>
      <c r="E177" s="78"/>
      <c r="F177" s="78"/>
      <c r="G177" s="78"/>
    </row>
    <row r="178" spans="1:7" ht="12.75">
      <c r="A178" s="78"/>
      <c r="B178" s="78"/>
      <c r="C178" s="78"/>
      <c r="D178" s="78"/>
      <c r="E178" s="78"/>
      <c r="F178" s="78"/>
      <c r="G178" s="78"/>
    </row>
    <row r="179" spans="1:7" ht="12.75">
      <c r="A179" s="78"/>
      <c r="B179" s="78"/>
      <c r="C179" s="78"/>
      <c r="D179" s="78"/>
      <c r="E179" s="78"/>
      <c r="F179" s="78"/>
      <c r="G179" s="78"/>
    </row>
    <row r="180" spans="1:7" ht="12.75">
      <c r="A180" s="78"/>
      <c r="B180" s="78"/>
      <c r="C180" s="78"/>
      <c r="D180" s="78"/>
      <c r="E180" s="78"/>
      <c r="F180" s="78"/>
      <c r="G180" s="78"/>
    </row>
    <row r="181" spans="1:7" ht="12.75">
      <c r="A181" s="78"/>
      <c r="B181" s="78"/>
      <c r="C181" s="78"/>
      <c r="D181" s="78"/>
      <c r="E181" s="78"/>
      <c r="F181" s="78"/>
      <c r="G181" s="78"/>
    </row>
    <row r="182" spans="1:7" ht="12.75">
      <c r="A182" s="78"/>
      <c r="B182" s="78"/>
      <c r="C182" s="78"/>
      <c r="D182" s="78"/>
      <c r="E182" s="78"/>
      <c r="F182" s="78"/>
      <c r="G182" s="78"/>
    </row>
    <row r="183" spans="1:7" ht="12.75">
      <c r="A183" s="78"/>
      <c r="B183" s="78"/>
      <c r="C183" s="78"/>
      <c r="D183" s="78"/>
      <c r="E183" s="78"/>
      <c r="F183" s="78"/>
      <c r="G183" s="78"/>
    </row>
    <row r="184" spans="1:7" ht="12.75">
      <c r="A184" s="78"/>
      <c r="B184" s="78"/>
      <c r="C184" s="78"/>
      <c r="D184" s="78"/>
      <c r="E184" s="78"/>
      <c r="F184" s="78"/>
      <c r="G184" s="78"/>
    </row>
    <row r="185" spans="1:7" ht="12.75">
      <c r="A185" s="78"/>
      <c r="B185" s="78"/>
      <c r="C185" s="78"/>
      <c r="D185" s="78"/>
      <c r="E185" s="78"/>
      <c r="F185" s="78"/>
      <c r="G185" s="78"/>
    </row>
    <row r="186" spans="1:7" ht="12.75">
      <c r="A186" s="78"/>
      <c r="B186" s="78"/>
      <c r="C186" s="78"/>
      <c r="D186" s="78"/>
      <c r="E186" s="78"/>
      <c r="F186" s="78"/>
      <c r="G186" s="78"/>
    </row>
    <row r="187" spans="1:7" ht="12.75">
      <c r="A187" s="78"/>
      <c r="B187" s="78"/>
      <c r="C187" s="78"/>
      <c r="D187" s="78"/>
      <c r="E187" s="78"/>
      <c r="F187" s="78"/>
      <c r="G187" s="78"/>
    </row>
    <row r="188" spans="1:7" ht="12.75">
      <c r="A188" s="78"/>
      <c r="B188" s="78"/>
      <c r="C188" s="78"/>
      <c r="D188" s="78"/>
      <c r="E188" s="78"/>
      <c r="F188" s="78"/>
      <c r="G188" s="78"/>
    </row>
    <row r="189" spans="1:7" ht="12.75">
      <c r="A189" s="78"/>
      <c r="B189" s="78"/>
      <c r="C189" s="78"/>
      <c r="D189" s="78"/>
      <c r="E189" s="78"/>
      <c r="F189" s="78"/>
      <c r="G189" s="78"/>
    </row>
    <row r="190" spans="1:7" ht="12.75">
      <c r="A190" s="78"/>
      <c r="B190" s="78"/>
      <c r="C190" s="78"/>
      <c r="D190" s="78"/>
      <c r="E190" s="78"/>
      <c r="F190" s="78"/>
      <c r="G190" s="78"/>
    </row>
    <row r="191" spans="1:7" ht="12.75">
      <c r="A191" s="78"/>
      <c r="B191" s="78"/>
      <c r="C191" s="78"/>
      <c r="D191" s="78"/>
      <c r="E191" s="78"/>
      <c r="F191" s="78"/>
      <c r="G191" s="78"/>
    </row>
    <row r="192" spans="1:7" ht="12.75">
      <c r="A192" s="78"/>
      <c r="B192" s="78"/>
      <c r="C192" s="78"/>
      <c r="D192" s="78"/>
      <c r="E192" s="78"/>
      <c r="F192" s="78"/>
      <c r="G192" s="78"/>
    </row>
    <row r="193" spans="1:7" ht="12.75">
      <c r="A193" s="78"/>
      <c r="B193" s="78"/>
      <c r="C193" s="78"/>
      <c r="D193" s="78"/>
      <c r="E193" s="78"/>
      <c r="F193" s="78"/>
      <c r="G193" s="78"/>
    </row>
    <row r="194" spans="1:7" ht="12.75">
      <c r="A194" s="78"/>
      <c r="B194" s="78"/>
      <c r="C194" s="78"/>
      <c r="D194" s="78"/>
      <c r="E194" s="78"/>
      <c r="F194" s="78"/>
      <c r="G194" s="78"/>
    </row>
    <row r="195" spans="1:7" ht="12.75">
      <c r="A195" s="78"/>
      <c r="B195" s="78"/>
      <c r="C195" s="78"/>
      <c r="D195" s="78"/>
      <c r="E195" s="78"/>
      <c r="F195" s="78"/>
      <c r="G195" s="78"/>
    </row>
    <row r="196" spans="1:7" ht="12.75">
      <c r="A196" s="78"/>
      <c r="B196" s="78"/>
      <c r="C196" s="78"/>
      <c r="D196" s="78"/>
      <c r="E196" s="78"/>
      <c r="F196" s="78"/>
      <c r="G196" s="78"/>
    </row>
    <row r="197" spans="1:7" ht="12.75">
      <c r="A197" s="78"/>
      <c r="B197" s="78"/>
      <c r="C197" s="78"/>
      <c r="D197" s="78"/>
      <c r="E197" s="78"/>
      <c r="F197" s="78"/>
      <c r="G197" s="78"/>
    </row>
    <row r="198" spans="1:7" ht="12.75">
      <c r="A198" s="78"/>
      <c r="B198" s="78"/>
      <c r="C198" s="78"/>
      <c r="D198" s="78"/>
      <c r="E198" s="78"/>
      <c r="F198" s="78"/>
      <c r="G198" s="78"/>
    </row>
    <row r="199" spans="1:7" ht="12.75">
      <c r="A199" s="78"/>
      <c r="B199" s="78"/>
      <c r="C199" s="78"/>
      <c r="D199" s="78"/>
      <c r="E199" s="78"/>
      <c r="F199" s="78"/>
      <c r="G199" s="78"/>
    </row>
    <row r="200" spans="1:7" ht="12.75">
      <c r="A200" s="78"/>
      <c r="B200" s="78"/>
      <c r="C200" s="78"/>
      <c r="D200" s="78"/>
      <c r="E200" s="78"/>
      <c r="F200" s="78"/>
      <c r="G200" s="78"/>
    </row>
    <row r="201" spans="1:7" ht="12.75">
      <c r="A201" s="78"/>
      <c r="B201" s="78"/>
      <c r="C201" s="78"/>
      <c r="D201" s="78"/>
      <c r="E201" s="78"/>
      <c r="F201" s="78"/>
      <c r="G201" s="78"/>
    </row>
    <row r="202" spans="1:7" ht="12.75">
      <c r="A202" s="78"/>
      <c r="B202" s="78"/>
      <c r="C202" s="78"/>
      <c r="D202" s="78"/>
      <c r="E202" s="78"/>
      <c r="F202" s="78"/>
      <c r="G202" s="78"/>
    </row>
    <row r="203" spans="1:7" ht="12.75">
      <c r="A203" s="78"/>
      <c r="B203" s="78"/>
      <c r="C203" s="78"/>
      <c r="D203" s="78"/>
      <c r="E203" s="78"/>
      <c r="F203" s="78"/>
      <c r="G203" s="78"/>
    </row>
    <row r="204" spans="1:7" ht="12.75">
      <c r="A204" s="78"/>
      <c r="B204" s="78"/>
      <c r="C204" s="78"/>
      <c r="D204" s="78"/>
      <c r="E204" s="78"/>
      <c r="F204" s="78"/>
      <c r="G204" s="78"/>
    </row>
    <row r="205" spans="1:7" ht="12.75">
      <c r="A205" s="78"/>
      <c r="B205" s="78"/>
      <c r="C205" s="78"/>
      <c r="D205" s="78"/>
      <c r="E205" s="78"/>
      <c r="F205" s="78"/>
      <c r="G205" s="78"/>
    </row>
    <row r="206" spans="1:7" ht="12.75">
      <c r="A206" s="78"/>
      <c r="B206" s="78"/>
      <c r="C206" s="78"/>
      <c r="D206" s="78"/>
      <c r="E206" s="78"/>
      <c r="F206" s="78"/>
      <c r="G206" s="78"/>
    </row>
    <row r="207" spans="1:7" ht="12.75">
      <c r="A207" s="78"/>
      <c r="B207" s="78"/>
      <c r="C207" s="78"/>
      <c r="D207" s="78"/>
      <c r="E207" s="78"/>
      <c r="F207" s="78"/>
      <c r="G207" s="78"/>
    </row>
    <row r="208" spans="1:7" ht="12.75">
      <c r="A208" s="78"/>
      <c r="B208" s="78"/>
      <c r="C208" s="78"/>
      <c r="D208" s="78"/>
      <c r="E208" s="78"/>
      <c r="F208" s="78"/>
      <c r="G208" s="78"/>
    </row>
    <row r="209" spans="1:7" ht="12.75">
      <c r="A209" s="78"/>
      <c r="B209" s="78"/>
      <c r="C209" s="78"/>
      <c r="D209" s="78"/>
      <c r="E209" s="78"/>
      <c r="F209" s="78"/>
      <c r="G209" s="78"/>
    </row>
    <row r="210" spans="1:7" ht="12.75">
      <c r="A210" s="32"/>
      <c r="B210" s="32"/>
      <c r="C210" s="32"/>
      <c r="D210" s="32"/>
      <c r="E210" s="32"/>
      <c r="F210" s="32"/>
      <c r="G210" s="32"/>
    </row>
    <row r="211" spans="1:7" ht="12.75">
      <c r="A211" s="32"/>
      <c r="B211" s="32"/>
      <c r="C211" s="32"/>
      <c r="D211" s="32"/>
      <c r="E211" s="32"/>
      <c r="F211" s="32"/>
      <c r="G211" s="32"/>
    </row>
    <row r="212" spans="1:7" ht="12.75">
      <c r="A212" s="32"/>
      <c r="B212" s="32"/>
      <c r="C212" s="32"/>
      <c r="D212" s="32"/>
      <c r="E212" s="32"/>
      <c r="F212" s="32"/>
      <c r="G212" s="32"/>
    </row>
    <row r="213" spans="1:7" ht="12.75">
      <c r="A213" s="32"/>
      <c r="B213" s="32"/>
      <c r="C213" s="32"/>
      <c r="D213" s="32"/>
      <c r="E213" s="32"/>
      <c r="F213" s="32"/>
      <c r="G213" s="32"/>
    </row>
    <row r="214" spans="1:7" ht="12.75">
      <c r="A214" s="32"/>
      <c r="B214" s="32"/>
      <c r="C214" s="32"/>
      <c r="D214" s="32"/>
      <c r="E214" s="32"/>
      <c r="F214" s="32"/>
      <c r="G214" s="32"/>
    </row>
    <row r="215" spans="1:7" ht="12.75">
      <c r="A215" s="32"/>
      <c r="B215" s="32"/>
      <c r="C215" s="32"/>
      <c r="D215" s="32"/>
      <c r="E215" s="32"/>
      <c r="F215" s="32"/>
      <c r="G215" s="32"/>
    </row>
  </sheetData>
  <sheetProtection/>
  <mergeCells count="16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A70:B70"/>
    <mergeCell ref="I9:P12"/>
    <mergeCell ref="A69:B69"/>
    <mergeCell ref="Q9:W12"/>
    <mergeCell ref="A68:F68"/>
    <mergeCell ref="A66:B66"/>
    <mergeCell ref="A67:B67"/>
  </mergeCells>
  <printOptions/>
  <pageMargins left="0.984251968503937" right="0.3937007874015748" top="0.3937007874015748" bottom="0.3937007874015748" header="0.5118110236220472" footer="0.5118110236220472"/>
  <pageSetup fitToHeight="2" horizontalDpi="600" verticalDpi="600" orientation="portrait" paperSize="9" scale="63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L198"/>
  <sheetViews>
    <sheetView view="pageBreakPreview" zoomScale="75" zoomScaleSheetLayoutView="75" zoomScalePageLayoutView="0" workbookViewId="0" topLeftCell="A25">
      <selection activeCell="F13" sqref="F13:F18"/>
    </sheetView>
  </sheetViews>
  <sheetFormatPr defaultColWidth="9.00390625" defaultRowHeight="12.75"/>
  <cols>
    <col min="1" max="1" width="8.25390625" style="0" bestFit="1" customWidth="1"/>
    <col min="2" max="2" width="75.00390625" style="0" customWidth="1"/>
    <col min="3" max="3" width="12.00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hidden="1" customWidth="1"/>
    <col min="8" max="8" width="5.25390625" style="0" hidden="1" customWidth="1"/>
    <col min="9" max="9" width="6.875" style="0" hidden="1" customWidth="1"/>
    <col min="10" max="10" width="3.625" style="0" hidden="1" customWidth="1"/>
    <col min="11" max="12" width="2.375" style="0" hidden="1" customWidth="1"/>
    <col min="13" max="13" width="9.875" style="0" hidden="1" customWidth="1"/>
    <col min="14" max="15" width="8.75390625" style="0" hidden="1" customWidth="1"/>
    <col min="16" max="16" width="9.875" style="0" hidden="1" customWidth="1"/>
    <col min="17" max="17" width="7.75390625" style="0" hidden="1" customWidth="1"/>
    <col min="18" max="18" width="5.875" style="0" hidden="1" customWidth="1"/>
    <col min="19" max="19" width="2.375" style="0" hidden="1" customWidth="1"/>
    <col min="20" max="20" width="2.125" style="0" hidden="1" customWidth="1"/>
    <col min="21" max="21" width="10.00390625" style="0" hidden="1" customWidth="1"/>
    <col min="22" max="41" width="0" style="0" hidden="1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146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713</v>
      </c>
      <c r="C7" s="113">
        <v>634.33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86"/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87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87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43.5" customHeight="1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38" ht="18.75">
      <c r="A13" s="89" t="s">
        <v>4</v>
      </c>
      <c r="B13" s="83" t="s">
        <v>5</v>
      </c>
      <c r="C13" s="96">
        <v>1.38</v>
      </c>
      <c r="D13" s="90">
        <f aca="true" t="shared" si="0" ref="D13:D18">C13*12*I13</f>
        <v>10504.5048</v>
      </c>
      <c r="E13" s="90">
        <f>D13</f>
        <v>10504.5048</v>
      </c>
      <c r="F13" s="90">
        <f aca="true" t="shared" si="1" ref="F13:F18">D13</f>
        <v>10504.5048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634.33</v>
      </c>
      <c r="J13">
        <v>6</v>
      </c>
      <c r="K13">
        <v>2</v>
      </c>
      <c r="L13">
        <v>4</v>
      </c>
      <c r="M13" s="7">
        <f aca="true" t="shared" si="4" ref="M13:M18">C13*I13*J13</f>
        <v>5252.2524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3996.2790000000005</v>
      </c>
      <c r="V13">
        <f aca="true" t="shared" si="7" ref="V13:V18">T13*R13*I13</f>
        <v>4148.5182</v>
      </c>
      <c r="W13">
        <f aca="true" t="shared" si="8" ref="W13:W18">SUM(U13:V13)</f>
        <v>8144.797200000001</v>
      </c>
      <c r="AJ13" s="49">
        <f>C7</f>
        <v>634.33</v>
      </c>
      <c r="AK13" s="5" t="e">
        <f>C13+#REF!</f>
        <v>#REF!</v>
      </c>
      <c r="AL13" s="44">
        <v>0.14</v>
      </c>
    </row>
    <row r="14" spans="1:38" ht="20.25" customHeight="1">
      <c r="A14" s="89" t="s">
        <v>6</v>
      </c>
      <c r="B14" s="83" t="s">
        <v>7</v>
      </c>
      <c r="C14" s="96">
        <v>1.75</v>
      </c>
      <c r="D14" s="90">
        <f t="shared" si="0"/>
        <v>13320.93</v>
      </c>
      <c r="E14" s="90">
        <f>D14</f>
        <v>13320.93</v>
      </c>
      <c r="F14" s="90">
        <f t="shared" si="1"/>
        <v>13320.93</v>
      </c>
      <c r="G14" s="91">
        <f t="shared" si="2"/>
        <v>1.8373879641425002</v>
      </c>
      <c r="H14" s="6">
        <f t="shared" si="3"/>
        <v>1.96062740076</v>
      </c>
      <c r="I14" s="8">
        <f>I13</f>
        <v>634.33</v>
      </c>
      <c r="J14">
        <v>6</v>
      </c>
      <c r="K14">
        <v>2</v>
      </c>
      <c r="L14">
        <v>4</v>
      </c>
      <c r="M14" s="7">
        <f t="shared" si="4"/>
        <v>6660.465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5061.9534</v>
      </c>
      <c r="V14">
        <f t="shared" si="7"/>
        <v>5290.3122</v>
      </c>
      <c r="W14">
        <f t="shared" si="8"/>
        <v>10352.2656</v>
      </c>
      <c r="AJ14">
        <f>AJ13</f>
        <v>634.33</v>
      </c>
      <c r="AK14" s="5" t="e">
        <f>C14+#REF!</f>
        <v>#REF!</v>
      </c>
      <c r="AL14" s="44">
        <v>1.46</v>
      </c>
    </row>
    <row r="15" spans="1:38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634.33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494.77740000000006</v>
      </c>
      <c r="V15">
        <f t="shared" si="7"/>
        <v>0</v>
      </c>
      <c r="W15">
        <f t="shared" si="8"/>
        <v>494.77740000000006</v>
      </c>
      <c r="AJ15">
        <f>AJ14</f>
        <v>634.33</v>
      </c>
      <c r="AK15" s="5" t="e">
        <f>C15+#REF!</f>
        <v>#REF!</v>
      </c>
      <c r="AL15" s="44">
        <v>0</v>
      </c>
    </row>
    <row r="16" spans="1:38" ht="18.75">
      <c r="A16" s="89" t="s">
        <v>16</v>
      </c>
      <c r="B16" s="83" t="s">
        <v>10</v>
      </c>
      <c r="C16" s="96">
        <v>1.09</v>
      </c>
      <c r="D16" s="90">
        <f t="shared" si="0"/>
        <v>8297.0364</v>
      </c>
      <c r="E16" s="90">
        <f>D16</f>
        <v>8297.0364</v>
      </c>
      <c r="F16" s="90">
        <f t="shared" si="1"/>
        <v>8297.0364</v>
      </c>
      <c r="G16" s="91">
        <f t="shared" si="2"/>
        <v>1.1444302176659003</v>
      </c>
      <c r="H16" s="6">
        <f t="shared" si="3"/>
        <v>1.2211907810448</v>
      </c>
      <c r="I16" s="8">
        <f>I15</f>
        <v>634.33</v>
      </c>
      <c r="J16">
        <v>6</v>
      </c>
      <c r="K16">
        <v>2</v>
      </c>
      <c r="L16">
        <v>4</v>
      </c>
      <c r="M16" s="7">
        <f t="shared" si="4"/>
        <v>4148.5182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3006.7242000000006</v>
      </c>
      <c r="V16">
        <f t="shared" si="7"/>
        <v>3120.9036</v>
      </c>
      <c r="W16">
        <f t="shared" si="8"/>
        <v>6127.6278</v>
      </c>
      <c r="AJ16">
        <f>AJ15</f>
        <v>634.33</v>
      </c>
      <c r="AK16" s="5" t="e">
        <f>C16+#REF!</f>
        <v>#REF!</v>
      </c>
      <c r="AL16" s="44">
        <v>0.58</v>
      </c>
    </row>
    <row r="17" spans="1:38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634.33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4719.4152</v>
      </c>
      <c r="V17">
        <f t="shared" si="7"/>
        <v>4719.4152</v>
      </c>
      <c r="W17">
        <f t="shared" si="8"/>
        <v>9438.8304</v>
      </c>
      <c r="AJ17">
        <f>AJ16</f>
        <v>634.33</v>
      </c>
      <c r="AK17" s="5" t="e">
        <f>C17+#REF!</f>
        <v>#REF!</v>
      </c>
      <c r="AL17" s="44">
        <v>1.24</v>
      </c>
    </row>
    <row r="18" spans="1:38" ht="56.25">
      <c r="A18" s="89" t="s">
        <v>18</v>
      </c>
      <c r="B18" s="83" t="s">
        <v>19</v>
      </c>
      <c r="C18" s="96">
        <f>1.99+3.92</f>
        <v>5.91</v>
      </c>
      <c r="D18" s="90">
        <f t="shared" si="0"/>
        <v>44986.683600000004</v>
      </c>
      <c r="E18" s="92">
        <f>E21+E23+E25+E27+E30+E32+E34+E36+E37+E38+E40+E41+E43</f>
        <v>13884.61</v>
      </c>
      <c r="F18" s="90">
        <f t="shared" si="1"/>
        <v>44986.683600000004</v>
      </c>
      <c r="G18" s="91">
        <f t="shared" si="2"/>
        <v>6.2051216389041</v>
      </c>
      <c r="H18" s="6">
        <f t="shared" si="3"/>
        <v>6.6213188219951995</v>
      </c>
      <c r="I18" s="8">
        <f>I17</f>
        <v>634.33</v>
      </c>
      <c r="J18">
        <v>6</v>
      </c>
      <c r="K18">
        <v>2</v>
      </c>
      <c r="L18">
        <v>4</v>
      </c>
      <c r="M18" s="7">
        <f t="shared" si="4"/>
        <v>22493.341800000002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16023.1758</v>
      </c>
      <c r="V18">
        <f t="shared" si="7"/>
        <v>17583.6276</v>
      </c>
      <c r="W18">
        <f t="shared" si="8"/>
        <v>33606.803400000004</v>
      </c>
      <c r="AJ18">
        <f>AJ17</f>
        <v>634.33</v>
      </c>
      <c r="AK18" s="5" t="e">
        <f>C18+#REF!</f>
        <v>#REF!</v>
      </c>
      <c r="AL18" s="44">
        <v>5.18</v>
      </c>
    </row>
    <row r="19" spans="1:18" ht="18.75">
      <c r="A19" s="89"/>
      <c r="B19" s="93" t="s">
        <v>62</v>
      </c>
      <c r="C19" s="90"/>
      <c r="D19" s="90"/>
      <c r="E19" s="92"/>
      <c r="F19" s="92"/>
      <c r="G19" s="91"/>
      <c r="H19" s="6"/>
      <c r="I19" s="8"/>
      <c r="M19" s="7"/>
      <c r="N19" s="7"/>
      <c r="O19" s="7"/>
      <c r="P19" s="9"/>
      <c r="Q19" s="5"/>
      <c r="R19" s="5"/>
    </row>
    <row r="20" spans="1:18" ht="18.75">
      <c r="A20" s="89"/>
      <c r="B20" s="93" t="s">
        <v>90</v>
      </c>
      <c r="C20" s="90"/>
      <c r="D20" s="90"/>
      <c r="E20" s="92"/>
      <c r="F20" s="92"/>
      <c r="G20" s="91"/>
      <c r="H20" s="6"/>
      <c r="I20" s="8"/>
      <c r="M20" s="7"/>
      <c r="N20" s="7"/>
      <c r="O20" s="7"/>
      <c r="P20" s="9"/>
      <c r="Q20" s="5"/>
      <c r="R20" s="5"/>
    </row>
    <row r="21" spans="1:18" ht="18.75">
      <c r="A21" s="89"/>
      <c r="B21" s="93" t="s">
        <v>201</v>
      </c>
      <c r="C21" s="90"/>
      <c r="D21" s="90"/>
      <c r="E21" s="92">
        <v>51.54</v>
      </c>
      <c r="F21" s="92"/>
      <c r="G21" s="91"/>
      <c r="H21" s="6"/>
      <c r="I21" s="8"/>
      <c r="M21" s="7"/>
      <c r="N21" s="7"/>
      <c r="O21" s="7"/>
      <c r="P21" s="9"/>
      <c r="Q21" s="5"/>
      <c r="R21" s="5"/>
    </row>
    <row r="22" spans="1:18" ht="18.75">
      <c r="A22" s="89"/>
      <c r="B22" s="93" t="s">
        <v>95</v>
      </c>
      <c r="C22" s="90"/>
      <c r="D22" s="90"/>
      <c r="E22" s="92"/>
      <c r="F22" s="92"/>
      <c r="G22" s="91"/>
      <c r="H22" s="6"/>
      <c r="I22" s="8"/>
      <c r="M22" s="7"/>
      <c r="N22" s="7"/>
      <c r="O22" s="7"/>
      <c r="P22" s="9"/>
      <c r="Q22" s="5"/>
      <c r="R22" s="5"/>
    </row>
    <row r="23" spans="1:18" ht="18.75">
      <c r="A23" s="89"/>
      <c r="B23" s="83" t="s">
        <v>314</v>
      </c>
      <c r="C23" s="90"/>
      <c r="D23" s="90"/>
      <c r="E23" s="92">
        <v>135.64</v>
      </c>
      <c r="F23" s="92"/>
      <c r="G23" s="91"/>
      <c r="H23" s="6"/>
      <c r="I23" s="8"/>
      <c r="M23" s="7"/>
      <c r="N23" s="7"/>
      <c r="O23" s="7"/>
      <c r="P23" s="9"/>
      <c r="Q23" s="5"/>
      <c r="R23" s="5"/>
    </row>
    <row r="24" spans="1:18" ht="18.75">
      <c r="A24" s="89"/>
      <c r="B24" s="95" t="s">
        <v>66</v>
      </c>
      <c r="C24" s="90"/>
      <c r="D24" s="90"/>
      <c r="E24" s="92"/>
      <c r="F24" s="92"/>
      <c r="G24" s="91"/>
      <c r="H24" s="6"/>
      <c r="I24" s="8"/>
      <c r="M24" s="7"/>
      <c r="N24" s="7"/>
      <c r="O24" s="7"/>
      <c r="P24" s="9"/>
      <c r="Q24" s="5"/>
      <c r="R24" s="5"/>
    </row>
    <row r="25" spans="1:18" ht="18.75">
      <c r="A25" s="89"/>
      <c r="B25" s="83" t="s">
        <v>270</v>
      </c>
      <c r="C25" s="90"/>
      <c r="D25" s="90"/>
      <c r="E25" s="92">
        <v>1017.32</v>
      </c>
      <c r="F25" s="92"/>
      <c r="G25" s="91"/>
      <c r="H25" s="6"/>
      <c r="I25" s="8"/>
      <c r="M25" s="7"/>
      <c r="N25" s="7"/>
      <c r="O25" s="7"/>
      <c r="P25" s="9"/>
      <c r="Q25" s="5"/>
      <c r="R25" s="5"/>
    </row>
    <row r="26" spans="1:18" ht="18.75">
      <c r="A26" s="89"/>
      <c r="B26" s="93" t="s">
        <v>96</v>
      </c>
      <c r="C26" s="90"/>
      <c r="D26" s="90"/>
      <c r="E26" s="92"/>
      <c r="F26" s="92"/>
      <c r="G26" s="91"/>
      <c r="H26" s="6"/>
      <c r="I26" s="8"/>
      <c r="M26" s="7"/>
      <c r="N26" s="7"/>
      <c r="O26" s="7"/>
      <c r="P26" s="9"/>
      <c r="Q26" s="5"/>
      <c r="R26" s="5"/>
    </row>
    <row r="27" spans="1:18" ht="18.75">
      <c r="A27" s="89"/>
      <c r="B27" s="83" t="s">
        <v>356</v>
      </c>
      <c r="C27" s="90"/>
      <c r="D27" s="90"/>
      <c r="E27" s="92">
        <v>1081.88</v>
      </c>
      <c r="F27" s="92"/>
      <c r="G27" s="91"/>
      <c r="H27" s="6"/>
      <c r="I27" s="8"/>
      <c r="M27" s="7"/>
      <c r="N27" s="7"/>
      <c r="O27" s="7"/>
      <c r="P27" s="9"/>
      <c r="Q27" s="5"/>
      <c r="R27" s="5"/>
    </row>
    <row r="28" spans="1:18" ht="18.75">
      <c r="A28" s="89"/>
      <c r="B28" s="93" t="s">
        <v>104</v>
      </c>
      <c r="C28" s="90"/>
      <c r="D28" s="90"/>
      <c r="E28" s="92"/>
      <c r="F28" s="92"/>
      <c r="G28" s="91"/>
      <c r="H28" s="6"/>
      <c r="I28" s="8"/>
      <c r="M28" s="7"/>
      <c r="N28" s="7"/>
      <c r="O28" s="7"/>
      <c r="P28" s="9"/>
      <c r="Q28" s="5"/>
      <c r="R28" s="5"/>
    </row>
    <row r="29" spans="1:18" ht="18.75">
      <c r="A29" s="89"/>
      <c r="B29" s="93" t="s">
        <v>121</v>
      </c>
      <c r="C29" s="90"/>
      <c r="D29" s="90"/>
      <c r="E29" s="92"/>
      <c r="F29" s="92"/>
      <c r="G29" s="91"/>
      <c r="H29" s="6"/>
      <c r="I29" s="8"/>
      <c r="M29" s="7"/>
      <c r="N29" s="7"/>
      <c r="O29" s="7"/>
      <c r="P29" s="9"/>
      <c r="Q29" s="5"/>
      <c r="R29" s="5"/>
    </row>
    <row r="30" spans="1:18" ht="18.75">
      <c r="A30" s="89"/>
      <c r="B30" s="83" t="s">
        <v>445</v>
      </c>
      <c r="C30" s="90"/>
      <c r="D30" s="90"/>
      <c r="E30" s="92">
        <v>747.48</v>
      </c>
      <c r="F30" s="92"/>
      <c r="G30" s="91"/>
      <c r="H30" s="6"/>
      <c r="I30" s="8"/>
      <c r="M30" s="7"/>
      <c r="N30" s="7"/>
      <c r="O30" s="7"/>
      <c r="P30" s="9"/>
      <c r="Q30" s="5"/>
      <c r="R30" s="5"/>
    </row>
    <row r="31" spans="1:18" ht="18.75">
      <c r="A31" s="89"/>
      <c r="B31" s="93" t="s">
        <v>81</v>
      </c>
      <c r="C31" s="90"/>
      <c r="D31" s="90"/>
      <c r="E31" s="92"/>
      <c r="F31" s="92"/>
      <c r="G31" s="91"/>
      <c r="H31" s="6"/>
      <c r="I31" s="8"/>
      <c r="M31" s="7"/>
      <c r="N31" s="7"/>
      <c r="O31" s="7"/>
      <c r="P31" s="9"/>
      <c r="Q31" s="5"/>
      <c r="R31" s="5"/>
    </row>
    <row r="32" spans="1:18" ht="56.25">
      <c r="A32" s="89"/>
      <c r="B32" s="93" t="s">
        <v>511</v>
      </c>
      <c r="C32" s="90"/>
      <c r="D32" s="90"/>
      <c r="E32" s="92">
        <v>8378.18</v>
      </c>
      <c r="F32" s="92"/>
      <c r="G32" s="91"/>
      <c r="H32" s="6"/>
      <c r="I32" s="8"/>
      <c r="M32" s="7"/>
      <c r="N32" s="7"/>
      <c r="O32" s="7"/>
      <c r="P32" s="9"/>
      <c r="Q32" s="5"/>
      <c r="R32" s="5"/>
    </row>
    <row r="33" spans="1:18" ht="18.75">
      <c r="A33" s="89"/>
      <c r="B33" s="93" t="s">
        <v>82</v>
      </c>
      <c r="C33" s="90"/>
      <c r="D33" s="90"/>
      <c r="E33" s="92"/>
      <c r="F33" s="92"/>
      <c r="G33" s="91"/>
      <c r="H33" s="6"/>
      <c r="I33" s="8"/>
      <c r="M33" s="7"/>
      <c r="N33" s="7"/>
      <c r="O33" s="7"/>
      <c r="P33" s="9"/>
      <c r="Q33" s="5"/>
      <c r="R33" s="5"/>
    </row>
    <row r="34" spans="1:18" ht="18.75">
      <c r="A34" s="89"/>
      <c r="B34" s="83" t="s">
        <v>542</v>
      </c>
      <c r="C34" s="90"/>
      <c r="D34" s="90"/>
      <c r="E34" s="92">
        <v>249.16</v>
      </c>
      <c r="F34" s="92"/>
      <c r="G34" s="91"/>
      <c r="H34" s="6"/>
      <c r="I34" s="8"/>
      <c r="M34" s="7"/>
      <c r="N34" s="7"/>
      <c r="O34" s="7"/>
      <c r="P34" s="9"/>
      <c r="Q34" s="5"/>
      <c r="R34" s="5"/>
    </row>
    <row r="35" spans="1:18" ht="18.75">
      <c r="A35" s="89"/>
      <c r="B35" s="93" t="s">
        <v>83</v>
      </c>
      <c r="C35" s="90"/>
      <c r="D35" s="90"/>
      <c r="E35" s="92"/>
      <c r="F35" s="92"/>
      <c r="G35" s="91"/>
      <c r="H35" s="6"/>
      <c r="I35" s="8"/>
      <c r="M35" s="7"/>
      <c r="N35" s="7"/>
      <c r="O35" s="7"/>
      <c r="P35" s="9"/>
      <c r="Q35" s="5"/>
      <c r="R35" s="5"/>
    </row>
    <row r="36" spans="1:18" ht="18.75">
      <c r="A36" s="89"/>
      <c r="B36" s="83" t="s">
        <v>605</v>
      </c>
      <c r="C36" s="90"/>
      <c r="D36" s="90"/>
      <c r="E36" s="92">
        <v>1308.09</v>
      </c>
      <c r="F36" s="92"/>
      <c r="G36" s="91"/>
      <c r="H36" s="6"/>
      <c r="I36" s="8"/>
      <c r="M36" s="7"/>
      <c r="N36" s="7"/>
      <c r="O36" s="7"/>
      <c r="P36" s="9"/>
      <c r="Q36" s="5"/>
      <c r="R36" s="5"/>
    </row>
    <row r="37" spans="1:18" ht="18.75">
      <c r="A37" s="89"/>
      <c r="B37" s="83" t="s">
        <v>565</v>
      </c>
      <c r="C37" s="90"/>
      <c r="D37" s="90"/>
      <c r="E37" s="92">
        <v>239.93</v>
      </c>
      <c r="F37" s="92"/>
      <c r="G37" s="91"/>
      <c r="H37" s="6"/>
      <c r="I37" s="8"/>
      <c r="M37" s="7"/>
      <c r="N37" s="7"/>
      <c r="O37" s="7"/>
      <c r="P37" s="9"/>
      <c r="Q37" s="5"/>
      <c r="R37" s="5"/>
    </row>
    <row r="38" spans="1:18" ht="18.75">
      <c r="A38" s="89"/>
      <c r="B38" s="83" t="s">
        <v>158</v>
      </c>
      <c r="C38" s="90"/>
      <c r="D38" s="90"/>
      <c r="E38" s="92">
        <v>269.75</v>
      </c>
      <c r="F38" s="92"/>
      <c r="G38" s="91"/>
      <c r="H38" s="6"/>
      <c r="I38" s="8"/>
      <c r="M38" s="7"/>
      <c r="N38" s="7"/>
      <c r="O38" s="7"/>
      <c r="P38" s="9"/>
      <c r="Q38" s="5"/>
      <c r="R38" s="5"/>
    </row>
    <row r="39" spans="1:18" ht="18.75">
      <c r="A39" s="89"/>
      <c r="B39" s="93" t="s">
        <v>84</v>
      </c>
      <c r="C39" s="90"/>
      <c r="D39" s="90"/>
      <c r="E39" s="92"/>
      <c r="F39" s="92"/>
      <c r="G39" s="91"/>
      <c r="H39" s="6"/>
      <c r="I39" s="8"/>
      <c r="M39" s="7"/>
      <c r="N39" s="7"/>
      <c r="O39" s="7"/>
      <c r="P39" s="9"/>
      <c r="Q39" s="5"/>
      <c r="R39" s="5"/>
    </row>
    <row r="40" spans="1:18" ht="18.75">
      <c r="A40" s="89"/>
      <c r="B40" s="93" t="s">
        <v>632</v>
      </c>
      <c r="C40" s="90"/>
      <c r="D40" s="90"/>
      <c r="E40" s="92">
        <v>79.24</v>
      </c>
      <c r="F40" s="92"/>
      <c r="G40" s="91"/>
      <c r="H40" s="6"/>
      <c r="I40" s="8"/>
      <c r="M40" s="7"/>
      <c r="N40" s="7"/>
      <c r="O40" s="7"/>
      <c r="P40" s="9"/>
      <c r="Q40" s="5"/>
      <c r="R40" s="5"/>
    </row>
    <row r="41" spans="1:18" ht="18.75">
      <c r="A41" s="89"/>
      <c r="B41" s="93" t="s">
        <v>542</v>
      </c>
      <c r="C41" s="90"/>
      <c r="D41" s="90"/>
      <c r="E41" s="92">
        <v>249.16</v>
      </c>
      <c r="F41" s="92"/>
      <c r="G41" s="91"/>
      <c r="H41" s="6"/>
      <c r="I41" s="8"/>
      <c r="M41" s="7"/>
      <c r="N41" s="7"/>
      <c r="O41" s="7"/>
      <c r="P41" s="9"/>
      <c r="Q41" s="5"/>
      <c r="R41" s="5"/>
    </row>
    <row r="42" spans="1:18" ht="18.75">
      <c r="A42" s="89"/>
      <c r="B42" s="93" t="s">
        <v>85</v>
      </c>
      <c r="C42" s="90"/>
      <c r="D42" s="90"/>
      <c r="E42" s="92"/>
      <c r="F42" s="92"/>
      <c r="G42" s="91"/>
      <c r="H42" s="6"/>
      <c r="I42" s="8"/>
      <c r="M42" s="7"/>
      <c r="N42" s="7"/>
      <c r="O42" s="7"/>
      <c r="P42" s="9"/>
      <c r="Q42" s="5"/>
      <c r="R42" s="5"/>
    </row>
    <row r="43" spans="1:18" ht="18.75">
      <c r="A43" s="89"/>
      <c r="B43" s="93" t="s">
        <v>674</v>
      </c>
      <c r="C43" s="90"/>
      <c r="D43" s="90"/>
      <c r="E43" s="92">
        <v>77.24</v>
      </c>
      <c r="F43" s="92"/>
      <c r="G43" s="91"/>
      <c r="H43" s="6"/>
      <c r="I43" s="8"/>
      <c r="M43" s="7"/>
      <c r="N43" s="7"/>
      <c r="O43" s="7"/>
      <c r="P43" s="9"/>
      <c r="Q43" s="5"/>
      <c r="R43" s="5"/>
    </row>
    <row r="44" spans="1:23" ht="18.75">
      <c r="A44" s="87"/>
      <c r="B44" s="83" t="s">
        <v>11</v>
      </c>
      <c r="C44" s="88">
        <f>SUM(C13:C31)</f>
        <v>10.129999999999999</v>
      </c>
      <c r="D44" s="90">
        <f>SUM(D13:D31)</f>
        <v>77109.1548</v>
      </c>
      <c r="E44" s="92">
        <f>E13+E14+E15+E16+E17+E18</f>
        <v>46007.0812</v>
      </c>
      <c r="F44" s="92">
        <f>F13+F14+F15+F16+F17+F18</f>
        <v>77109.1548</v>
      </c>
      <c r="G44" s="91">
        <f>1.04993597951*C44</f>
        <v>10.635851472436299</v>
      </c>
      <c r="H44" s="6">
        <f>1.12035851472*C44</f>
        <v>11.349231754113598</v>
      </c>
      <c r="I44" s="8">
        <f>I18</f>
        <v>634.33</v>
      </c>
      <c r="M44" s="7"/>
      <c r="P44" s="10"/>
      <c r="Q44" s="5">
        <f>SUM(Q13:Q31)</f>
        <v>8.75</v>
      </c>
      <c r="R44" s="5">
        <f>SUM(R13:R31)</f>
        <v>9.16</v>
      </c>
      <c r="S44" s="5"/>
      <c r="T44" s="5"/>
      <c r="U44" s="5">
        <f>SUM(U13:U31)</f>
        <v>33302.325000000004</v>
      </c>
      <c r="V44" s="5">
        <f>SUM(V13:V31)</f>
        <v>34862.7768</v>
      </c>
      <c r="W44" s="5">
        <f>SUM(W13:W31)</f>
        <v>68165.1018</v>
      </c>
    </row>
    <row r="45" spans="1:23" ht="18.75" hidden="1">
      <c r="A45" s="87"/>
      <c r="B45" s="83" t="s">
        <v>134</v>
      </c>
      <c r="C45" s="93"/>
      <c r="D45" s="96">
        <v>-723.14</v>
      </c>
      <c r="E45" s="97">
        <f>D45</f>
        <v>-723.14</v>
      </c>
      <c r="F45" s="96"/>
      <c r="G45" s="98"/>
      <c r="H45" s="73"/>
      <c r="I45" s="8"/>
      <c r="M45" s="7"/>
      <c r="P45" s="10"/>
      <c r="Q45" s="5"/>
      <c r="R45" s="5"/>
      <c r="S45" s="5"/>
      <c r="T45" s="5"/>
      <c r="U45" s="5"/>
      <c r="V45" s="5"/>
      <c r="W45" s="5"/>
    </row>
    <row r="46" spans="1:23" ht="37.5" hidden="1">
      <c r="A46" s="87"/>
      <c r="B46" s="83" t="s">
        <v>135</v>
      </c>
      <c r="C46" s="93"/>
      <c r="D46" s="96">
        <f>D44+D45</f>
        <v>76386.0148</v>
      </c>
      <c r="E46" s="96">
        <f>E44+E45</f>
        <v>45283.9412</v>
      </c>
      <c r="F46" s="96">
        <f>F44+F45</f>
        <v>77109.1548</v>
      </c>
      <c r="G46" s="98"/>
      <c r="H46" s="73"/>
      <c r="I46" s="8"/>
      <c r="M46" s="7"/>
      <c r="P46" s="10"/>
      <c r="Q46" s="5"/>
      <c r="R46" s="5"/>
      <c r="S46" s="5"/>
      <c r="T46" s="5"/>
      <c r="U46" s="5"/>
      <c r="V46" s="5"/>
      <c r="W46" s="5"/>
    </row>
    <row r="47" spans="1:38" ht="19.5" customHeight="1" hidden="1">
      <c r="A47" s="87">
        <v>5</v>
      </c>
      <c r="B47" s="99" t="s">
        <v>22</v>
      </c>
      <c r="C47" s="100">
        <v>1.85</v>
      </c>
      <c r="D47" s="92">
        <f>AJ47*6*AK47</f>
        <v>13054.511400000003</v>
      </c>
      <c r="E47" s="92">
        <f>D47</f>
        <v>13054.511400000003</v>
      </c>
      <c r="F47" s="92">
        <f>AL47*12*AJ47</f>
        <v>14386.6044</v>
      </c>
      <c r="G47" s="101" t="e">
        <f>#REF!</f>
        <v>#REF!</v>
      </c>
      <c r="H47" s="5" t="e">
        <f>C47+#REF!</f>
        <v>#REF!</v>
      </c>
      <c r="I47" s="44">
        <v>3.43</v>
      </c>
      <c r="J47">
        <v>10</v>
      </c>
      <c r="K47">
        <v>2</v>
      </c>
      <c r="M47" s="7">
        <f>C47*I47*J47</f>
        <v>63.455000000000005</v>
      </c>
      <c r="N47" s="7" t="e">
        <f>#REF!*I47*K47</f>
        <v>#REF!</v>
      </c>
      <c r="O47" s="7" t="e">
        <f>SUM(M47:N47)</f>
        <v>#REF!</v>
      </c>
      <c r="P47" s="9"/>
      <c r="Q47" s="5">
        <v>1.47</v>
      </c>
      <c r="R47">
        <v>1.58</v>
      </c>
      <c r="S47">
        <v>6</v>
      </c>
      <c r="T47">
        <v>6</v>
      </c>
      <c r="U47">
        <f>Q47*I47*S47</f>
        <v>30.2526</v>
      </c>
      <c r="V47">
        <f>R47*T47*I47</f>
        <v>32.516400000000004</v>
      </c>
      <c r="W47">
        <f>SUM(U47:V47)</f>
        <v>62.769000000000005</v>
      </c>
      <c r="AB47">
        <f>AB16</f>
        <v>0</v>
      </c>
      <c r="AC47" s="49">
        <v>3.05</v>
      </c>
      <c r="AD47">
        <v>3.43</v>
      </c>
      <c r="AJ47">
        <f>AJ18</f>
        <v>634.33</v>
      </c>
      <c r="AK47">
        <v>3.43</v>
      </c>
      <c r="AL47">
        <v>1.89</v>
      </c>
    </row>
    <row r="48" spans="1:16" ht="18.75">
      <c r="A48" s="75"/>
      <c r="B48" s="102"/>
      <c r="C48" s="75"/>
      <c r="D48" s="75"/>
      <c r="E48" s="75"/>
      <c r="F48" s="75"/>
      <c r="G48" s="75"/>
      <c r="P48" s="10"/>
    </row>
    <row r="49" spans="1:16" ht="18.75">
      <c r="A49" s="153" t="s">
        <v>137</v>
      </c>
      <c r="B49" s="153"/>
      <c r="C49" s="140">
        <v>6469.63</v>
      </c>
      <c r="D49" s="74"/>
      <c r="E49" s="74" t="s">
        <v>13</v>
      </c>
      <c r="F49" s="75"/>
      <c r="G49" s="75"/>
      <c r="P49" s="10"/>
    </row>
    <row r="50" spans="1:16" ht="30.75" customHeight="1">
      <c r="A50" s="153" t="s">
        <v>715</v>
      </c>
      <c r="B50" s="153"/>
      <c r="C50" s="140">
        <v>8270.86</v>
      </c>
      <c r="D50" s="74"/>
      <c r="E50" s="74" t="s">
        <v>13</v>
      </c>
      <c r="F50" s="75"/>
      <c r="G50" s="75"/>
      <c r="P50" s="10"/>
    </row>
    <row r="51" spans="1:7" ht="18.75">
      <c r="A51" s="148" t="s">
        <v>12</v>
      </c>
      <c r="B51" s="148"/>
      <c r="C51" s="148"/>
      <c r="D51" s="148"/>
      <c r="E51" s="148"/>
      <c r="F51" s="148"/>
      <c r="G51" s="75"/>
    </row>
    <row r="52" spans="1:7" ht="18.75" customHeight="1" hidden="1">
      <c r="A52" s="161" t="s">
        <v>26</v>
      </c>
      <c r="B52" s="161"/>
      <c r="C52" s="113" t="e">
        <f>C49-#REF!</f>
        <v>#REF!</v>
      </c>
      <c r="D52" s="75"/>
      <c r="E52" s="75"/>
      <c r="F52" s="75"/>
      <c r="G52" s="75"/>
    </row>
    <row r="53" spans="1:7" ht="18.75" customHeight="1" hidden="1">
      <c r="A53" s="161" t="s">
        <v>28</v>
      </c>
      <c r="B53" s="161"/>
      <c r="C53" s="77">
        <f>D44-E44</f>
        <v>31102.073600000003</v>
      </c>
      <c r="D53" s="78"/>
      <c r="E53" s="78"/>
      <c r="F53" s="78"/>
      <c r="G53" s="75"/>
    </row>
    <row r="54" spans="1:7" ht="18.75" hidden="1">
      <c r="A54" s="79"/>
      <c r="B54" s="75"/>
      <c r="C54" s="75"/>
      <c r="D54" s="75"/>
      <c r="E54" s="75"/>
      <c r="F54" s="75"/>
      <c r="G54" s="75"/>
    </row>
    <row r="55" spans="1:7" ht="12.75" hidden="1">
      <c r="A55" s="78"/>
      <c r="B55" s="81"/>
      <c r="C55" s="81"/>
      <c r="D55" s="81"/>
      <c r="E55" s="81"/>
      <c r="F55" s="81"/>
      <c r="G55" s="81"/>
    </row>
    <row r="56" spans="1:7" ht="12.75" hidden="1">
      <c r="A56" s="78"/>
      <c r="B56" s="78"/>
      <c r="C56" s="78"/>
      <c r="D56" s="78"/>
      <c r="E56" s="78"/>
      <c r="F56" s="78"/>
      <c r="G56" s="78"/>
    </row>
    <row r="57" spans="1:7" ht="12.75" hidden="1">
      <c r="A57" s="78"/>
      <c r="B57" s="78"/>
      <c r="C57" s="78"/>
      <c r="D57" s="78"/>
      <c r="E57" s="78"/>
      <c r="F57" s="78"/>
      <c r="G57" s="78"/>
    </row>
    <row r="58" spans="1:7" ht="12.75" hidden="1">
      <c r="A58" s="78"/>
      <c r="B58" s="78"/>
      <c r="C58" s="78"/>
      <c r="D58" s="78"/>
      <c r="E58" s="78"/>
      <c r="F58" s="78"/>
      <c r="G58" s="78"/>
    </row>
    <row r="59" spans="1:7" ht="75" hidden="1">
      <c r="A59" s="78"/>
      <c r="B59" s="78"/>
      <c r="C59" s="78"/>
      <c r="D59" s="78"/>
      <c r="E59" s="82" t="s">
        <v>29</v>
      </c>
      <c r="F59" s="78"/>
      <c r="G59" s="78"/>
    </row>
    <row r="60" spans="1:7" ht="131.25" hidden="1">
      <c r="A60" s="78"/>
      <c r="B60" s="78"/>
      <c r="C60" s="78"/>
      <c r="D60" s="78"/>
      <c r="E60" s="82" t="s">
        <v>31</v>
      </c>
      <c r="F60" s="78"/>
      <c r="G60" s="78"/>
    </row>
    <row r="61" spans="1:7" ht="56.25" hidden="1">
      <c r="A61" s="78"/>
      <c r="B61" s="78"/>
      <c r="C61" s="78"/>
      <c r="D61" s="78"/>
      <c r="E61" s="83" t="s">
        <v>30</v>
      </c>
      <c r="F61" s="78"/>
      <c r="G61" s="78"/>
    </row>
    <row r="62" spans="1:7" ht="56.25" hidden="1">
      <c r="A62" s="78"/>
      <c r="B62" s="78"/>
      <c r="C62" s="78"/>
      <c r="D62" s="78"/>
      <c r="E62" s="83" t="s">
        <v>21</v>
      </c>
      <c r="F62" s="78"/>
      <c r="G62" s="78"/>
    </row>
    <row r="63" spans="1:7" ht="12.75" hidden="1">
      <c r="A63" s="78"/>
      <c r="B63" s="78"/>
      <c r="C63" s="78"/>
      <c r="D63" s="78"/>
      <c r="E63" s="78"/>
      <c r="F63" s="78"/>
      <c r="G63" s="78"/>
    </row>
    <row r="64" spans="1:7" ht="12.75" hidden="1">
      <c r="A64" s="78"/>
      <c r="B64" s="78"/>
      <c r="C64" s="78"/>
      <c r="D64" s="78"/>
      <c r="E64" s="78"/>
      <c r="F64" s="78"/>
      <c r="G64" s="78"/>
    </row>
    <row r="65" spans="1:7" ht="12.75" hidden="1">
      <c r="A65" s="78"/>
      <c r="B65" s="78"/>
      <c r="C65" s="78"/>
      <c r="D65" s="78"/>
      <c r="E65" s="78"/>
      <c r="F65" s="78"/>
      <c r="G65" s="78"/>
    </row>
    <row r="66" spans="1:7" ht="12.75" hidden="1">
      <c r="A66" s="78"/>
      <c r="B66" s="78"/>
      <c r="C66" s="78"/>
      <c r="D66" s="78"/>
      <c r="E66" s="78"/>
      <c r="F66" s="78"/>
      <c r="G66" s="78"/>
    </row>
    <row r="67" spans="1:7" ht="12.75" hidden="1">
      <c r="A67" s="78"/>
      <c r="B67" s="78"/>
      <c r="C67" s="78"/>
      <c r="D67" s="78"/>
      <c r="E67" s="78"/>
      <c r="F67" s="78"/>
      <c r="G67" s="78"/>
    </row>
    <row r="68" spans="1:7" ht="12.75" hidden="1">
      <c r="A68" s="78"/>
      <c r="B68" s="78"/>
      <c r="C68" s="78"/>
      <c r="D68" s="78"/>
      <c r="E68" s="78"/>
      <c r="F68" s="78"/>
      <c r="G68" s="78"/>
    </row>
    <row r="69" spans="1:7" ht="12.75" hidden="1">
      <c r="A69" s="78"/>
      <c r="B69" s="78"/>
      <c r="C69" s="78"/>
      <c r="D69" s="78"/>
      <c r="E69" s="78"/>
      <c r="F69" s="78"/>
      <c r="G69" s="78"/>
    </row>
    <row r="70" spans="1:7" ht="12.75" hidden="1">
      <c r="A70" s="78"/>
      <c r="B70" s="78"/>
      <c r="C70" s="78"/>
      <c r="D70" s="78"/>
      <c r="E70" s="78"/>
      <c r="F70" s="78"/>
      <c r="G70" s="78"/>
    </row>
    <row r="71" spans="1:7" ht="12.75" hidden="1">
      <c r="A71" s="78"/>
      <c r="B71" s="78"/>
      <c r="C71" s="78"/>
      <c r="D71" s="78"/>
      <c r="E71" s="78"/>
      <c r="F71" s="78"/>
      <c r="G71" s="78"/>
    </row>
    <row r="72" spans="1:7" ht="12.75">
      <c r="A72" s="78"/>
      <c r="B72" s="78"/>
      <c r="C72" s="78"/>
      <c r="D72" s="78"/>
      <c r="E72" s="78"/>
      <c r="F72" s="78"/>
      <c r="G72" s="78"/>
    </row>
    <row r="73" spans="1:7" ht="12.75">
      <c r="A73" s="78"/>
      <c r="B73" s="78"/>
      <c r="C73" s="78"/>
      <c r="D73" s="78"/>
      <c r="E73" s="78"/>
      <c r="F73" s="78"/>
      <c r="G73" s="78"/>
    </row>
    <row r="74" spans="1:7" ht="12.75">
      <c r="A74" s="78"/>
      <c r="B74" s="78"/>
      <c r="C74" s="78"/>
      <c r="D74" s="78"/>
      <c r="E74" s="78"/>
      <c r="F74" s="78"/>
      <c r="G74" s="78"/>
    </row>
    <row r="75" spans="1:7" ht="12.75">
      <c r="A75" s="78"/>
      <c r="B75" s="78"/>
      <c r="C75" s="78"/>
      <c r="D75" s="78"/>
      <c r="E75" s="78"/>
      <c r="F75" s="78"/>
      <c r="G75" s="78"/>
    </row>
    <row r="76" spans="1:7" ht="12.75">
      <c r="A76" s="78"/>
      <c r="B76" s="78"/>
      <c r="C76" s="78"/>
      <c r="D76" s="78"/>
      <c r="E76" s="78"/>
      <c r="F76" s="78"/>
      <c r="G76" s="78"/>
    </row>
    <row r="77" spans="1:7" ht="12.75">
      <c r="A77" s="78"/>
      <c r="B77" s="78"/>
      <c r="C77" s="78"/>
      <c r="D77" s="78"/>
      <c r="E77" s="78"/>
      <c r="F77" s="78"/>
      <c r="G77" s="78"/>
    </row>
    <row r="78" spans="1:7" ht="12.75">
      <c r="A78" s="78"/>
      <c r="B78" s="78"/>
      <c r="C78" s="78"/>
      <c r="D78" s="78"/>
      <c r="E78" s="78"/>
      <c r="F78" s="78"/>
      <c r="G78" s="78"/>
    </row>
    <row r="79" spans="1:7" ht="12.75">
      <c r="A79" s="78"/>
      <c r="B79" s="78"/>
      <c r="C79" s="78"/>
      <c r="D79" s="78"/>
      <c r="E79" s="78"/>
      <c r="F79" s="78"/>
      <c r="G79" s="78"/>
    </row>
    <row r="80" spans="1:7" ht="12.75">
      <c r="A80" s="78"/>
      <c r="B80" s="78"/>
      <c r="C80" s="78"/>
      <c r="D80" s="78"/>
      <c r="E80" s="78"/>
      <c r="F80" s="78"/>
      <c r="G80" s="78"/>
    </row>
    <row r="81" spans="1:7" ht="12.75">
      <c r="A81" s="78"/>
      <c r="B81" s="78"/>
      <c r="C81" s="78"/>
      <c r="D81" s="78"/>
      <c r="E81" s="78"/>
      <c r="F81" s="78"/>
      <c r="G81" s="78"/>
    </row>
    <row r="82" spans="1:7" ht="12.75">
      <c r="A82" s="78"/>
      <c r="B82" s="78"/>
      <c r="C82" s="78"/>
      <c r="D82" s="78"/>
      <c r="E82" s="78"/>
      <c r="F82" s="78"/>
      <c r="G82" s="78"/>
    </row>
    <row r="83" spans="1:7" ht="12.75">
      <c r="A83" s="78"/>
      <c r="B83" s="78"/>
      <c r="C83" s="78"/>
      <c r="D83" s="78"/>
      <c r="E83" s="78"/>
      <c r="F83" s="78"/>
      <c r="G83" s="78"/>
    </row>
    <row r="84" spans="1:7" ht="12.75">
      <c r="A84" s="78"/>
      <c r="B84" s="78"/>
      <c r="C84" s="78"/>
      <c r="D84" s="78"/>
      <c r="E84" s="78"/>
      <c r="F84" s="78"/>
      <c r="G84" s="78"/>
    </row>
    <row r="85" spans="1:7" ht="12.75">
      <c r="A85" s="78"/>
      <c r="B85" s="78"/>
      <c r="C85" s="78"/>
      <c r="D85" s="78"/>
      <c r="E85" s="78"/>
      <c r="F85" s="78"/>
      <c r="G85" s="78"/>
    </row>
    <row r="86" spans="1:7" ht="12.75">
      <c r="A86" s="78"/>
      <c r="B86" s="78"/>
      <c r="C86" s="78"/>
      <c r="D86" s="78"/>
      <c r="E86" s="78"/>
      <c r="F86" s="78"/>
      <c r="G86" s="78"/>
    </row>
    <row r="87" spans="1:7" ht="12.75">
      <c r="A87" s="78"/>
      <c r="B87" s="78"/>
      <c r="C87" s="78"/>
      <c r="D87" s="78"/>
      <c r="E87" s="78"/>
      <c r="F87" s="78"/>
      <c r="G87" s="78"/>
    </row>
    <row r="88" spans="1:7" ht="12.75">
      <c r="A88" s="78"/>
      <c r="B88" s="78"/>
      <c r="C88" s="78"/>
      <c r="D88" s="78"/>
      <c r="E88" s="78"/>
      <c r="F88" s="78"/>
      <c r="G88" s="78"/>
    </row>
    <row r="89" spans="1:7" ht="12.75">
      <c r="A89" s="78"/>
      <c r="B89" s="78"/>
      <c r="C89" s="78"/>
      <c r="D89" s="78"/>
      <c r="E89" s="78"/>
      <c r="F89" s="78"/>
      <c r="G89" s="78"/>
    </row>
    <row r="90" spans="1:7" ht="12.75">
      <c r="A90" s="78"/>
      <c r="B90" s="78"/>
      <c r="C90" s="78"/>
      <c r="D90" s="78"/>
      <c r="E90" s="78"/>
      <c r="F90" s="78"/>
      <c r="G90" s="78"/>
    </row>
    <row r="91" spans="1:7" ht="12.75">
      <c r="A91" s="78"/>
      <c r="B91" s="78"/>
      <c r="C91" s="78"/>
      <c r="D91" s="78"/>
      <c r="E91" s="78"/>
      <c r="F91" s="78"/>
      <c r="G91" s="78"/>
    </row>
    <row r="92" spans="1:7" ht="12.75">
      <c r="A92" s="78"/>
      <c r="B92" s="78"/>
      <c r="C92" s="78"/>
      <c r="D92" s="78"/>
      <c r="E92" s="78"/>
      <c r="F92" s="78"/>
      <c r="G92" s="78"/>
    </row>
    <row r="93" spans="1:7" ht="12.75">
      <c r="A93" s="78"/>
      <c r="B93" s="78"/>
      <c r="C93" s="78"/>
      <c r="D93" s="78"/>
      <c r="E93" s="78"/>
      <c r="F93" s="78"/>
      <c r="G93" s="78"/>
    </row>
    <row r="94" spans="1:7" ht="12.75">
      <c r="A94" s="78"/>
      <c r="B94" s="78"/>
      <c r="C94" s="78"/>
      <c r="D94" s="78"/>
      <c r="E94" s="78"/>
      <c r="F94" s="78"/>
      <c r="G94" s="78"/>
    </row>
    <row r="95" spans="1:7" ht="12.75">
      <c r="A95" s="78"/>
      <c r="B95" s="78"/>
      <c r="C95" s="78"/>
      <c r="D95" s="78"/>
      <c r="E95" s="78"/>
      <c r="F95" s="78"/>
      <c r="G95" s="78"/>
    </row>
    <row r="96" spans="1:7" ht="12.75">
      <c r="A96" s="78"/>
      <c r="B96" s="78"/>
      <c r="C96" s="78"/>
      <c r="D96" s="78"/>
      <c r="E96" s="78"/>
      <c r="F96" s="78"/>
      <c r="G96" s="78"/>
    </row>
    <row r="97" spans="1:7" ht="12.75">
      <c r="A97" s="78"/>
      <c r="B97" s="78"/>
      <c r="C97" s="78"/>
      <c r="D97" s="78"/>
      <c r="E97" s="78"/>
      <c r="F97" s="78"/>
      <c r="G97" s="78"/>
    </row>
    <row r="98" spans="1:7" ht="12.75">
      <c r="A98" s="78"/>
      <c r="B98" s="78"/>
      <c r="C98" s="78"/>
      <c r="D98" s="78"/>
      <c r="E98" s="78"/>
      <c r="F98" s="78"/>
      <c r="G98" s="78"/>
    </row>
    <row r="99" spans="1:7" ht="12.75">
      <c r="A99" s="78"/>
      <c r="B99" s="78"/>
      <c r="C99" s="78"/>
      <c r="D99" s="78"/>
      <c r="E99" s="78"/>
      <c r="F99" s="78"/>
      <c r="G99" s="78"/>
    </row>
    <row r="100" spans="1:7" ht="12.75">
      <c r="A100" s="78"/>
      <c r="B100" s="78"/>
      <c r="C100" s="78"/>
      <c r="D100" s="78"/>
      <c r="E100" s="78"/>
      <c r="F100" s="78"/>
      <c r="G100" s="78"/>
    </row>
    <row r="101" spans="1:7" ht="12.75">
      <c r="A101" s="78"/>
      <c r="B101" s="78"/>
      <c r="C101" s="78"/>
      <c r="D101" s="78"/>
      <c r="E101" s="78"/>
      <c r="F101" s="78"/>
      <c r="G101" s="78"/>
    </row>
    <row r="102" spans="1:7" ht="12.75">
      <c r="A102" s="78"/>
      <c r="B102" s="78"/>
      <c r="C102" s="78"/>
      <c r="D102" s="78"/>
      <c r="E102" s="78"/>
      <c r="F102" s="78"/>
      <c r="G102" s="78"/>
    </row>
    <row r="103" spans="1:7" ht="12.75">
      <c r="A103" s="78"/>
      <c r="B103" s="78"/>
      <c r="C103" s="78"/>
      <c r="D103" s="78"/>
      <c r="E103" s="78"/>
      <c r="F103" s="78"/>
      <c r="G103" s="78"/>
    </row>
    <row r="104" spans="1:7" ht="12.75">
      <c r="A104" s="78"/>
      <c r="B104" s="78"/>
      <c r="C104" s="78"/>
      <c r="D104" s="78"/>
      <c r="E104" s="78"/>
      <c r="F104" s="78"/>
      <c r="G104" s="78"/>
    </row>
    <row r="105" spans="1:7" ht="12.75">
      <c r="A105" s="78"/>
      <c r="B105" s="78"/>
      <c r="C105" s="78"/>
      <c r="D105" s="78"/>
      <c r="E105" s="78"/>
      <c r="F105" s="78"/>
      <c r="G105" s="78"/>
    </row>
    <row r="106" spans="1:7" ht="12.75">
      <c r="A106" s="78"/>
      <c r="B106" s="78"/>
      <c r="C106" s="78"/>
      <c r="D106" s="78"/>
      <c r="E106" s="78"/>
      <c r="F106" s="78"/>
      <c r="G106" s="78"/>
    </row>
    <row r="107" spans="1:7" ht="12.75">
      <c r="A107" s="78"/>
      <c r="B107" s="78"/>
      <c r="C107" s="78"/>
      <c r="D107" s="78"/>
      <c r="E107" s="78"/>
      <c r="F107" s="78"/>
      <c r="G107" s="78"/>
    </row>
    <row r="108" spans="1:7" ht="12.75">
      <c r="A108" s="78"/>
      <c r="B108" s="78"/>
      <c r="C108" s="78"/>
      <c r="D108" s="78"/>
      <c r="E108" s="78"/>
      <c r="F108" s="78"/>
      <c r="G108" s="78"/>
    </row>
    <row r="109" spans="1:7" ht="12.75">
      <c r="A109" s="78"/>
      <c r="B109" s="78"/>
      <c r="C109" s="78"/>
      <c r="D109" s="78"/>
      <c r="E109" s="78"/>
      <c r="F109" s="78"/>
      <c r="G109" s="78"/>
    </row>
    <row r="110" spans="1:7" ht="12.75">
      <c r="A110" s="78"/>
      <c r="B110" s="78"/>
      <c r="C110" s="78"/>
      <c r="D110" s="78"/>
      <c r="E110" s="78"/>
      <c r="F110" s="78"/>
      <c r="G110" s="78"/>
    </row>
    <row r="111" spans="1:7" ht="12.75">
      <c r="A111" s="78"/>
      <c r="B111" s="78"/>
      <c r="C111" s="78"/>
      <c r="D111" s="78"/>
      <c r="E111" s="78"/>
      <c r="F111" s="78"/>
      <c r="G111" s="78"/>
    </row>
    <row r="112" spans="1:7" ht="12.75">
      <c r="A112" s="78"/>
      <c r="B112" s="78"/>
      <c r="C112" s="78"/>
      <c r="D112" s="78"/>
      <c r="E112" s="78"/>
      <c r="F112" s="78"/>
      <c r="G112" s="78"/>
    </row>
    <row r="113" spans="1:7" ht="12.75">
      <c r="A113" s="78"/>
      <c r="B113" s="78"/>
      <c r="C113" s="78"/>
      <c r="D113" s="78"/>
      <c r="E113" s="78"/>
      <c r="F113" s="78"/>
      <c r="G113" s="78"/>
    </row>
    <row r="114" spans="1:7" ht="12.75">
      <c r="A114" s="78"/>
      <c r="B114" s="78"/>
      <c r="C114" s="78"/>
      <c r="D114" s="78"/>
      <c r="E114" s="78"/>
      <c r="F114" s="78"/>
      <c r="G114" s="78"/>
    </row>
    <row r="115" spans="1:7" ht="12.75">
      <c r="A115" s="78"/>
      <c r="B115" s="78"/>
      <c r="C115" s="78"/>
      <c r="D115" s="78"/>
      <c r="E115" s="78"/>
      <c r="F115" s="78"/>
      <c r="G115" s="78"/>
    </row>
    <row r="116" spans="1:7" ht="12.75">
      <c r="A116" s="78"/>
      <c r="B116" s="78"/>
      <c r="C116" s="78"/>
      <c r="D116" s="78"/>
      <c r="E116" s="78"/>
      <c r="F116" s="78"/>
      <c r="G116" s="78"/>
    </row>
    <row r="117" spans="1:7" ht="12.75">
      <c r="A117" s="78"/>
      <c r="B117" s="78"/>
      <c r="C117" s="78"/>
      <c r="D117" s="78"/>
      <c r="E117" s="78"/>
      <c r="F117" s="78"/>
      <c r="G117" s="78"/>
    </row>
    <row r="118" spans="1:7" ht="12.75">
      <c r="A118" s="78"/>
      <c r="B118" s="78"/>
      <c r="C118" s="78"/>
      <c r="D118" s="78"/>
      <c r="E118" s="78"/>
      <c r="F118" s="78"/>
      <c r="G118" s="78"/>
    </row>
    <row r="119" spans="1:7" ht="12.75">
      <c r="A119" s="78"/>
      <c r="B119" s="78"/>
      <c r="C119" s="78"/>
      <c r="D119" s="78"/>
      <c r="E119" s="78"/>
      <c r="F119" s="78"/>
      <c r="G119" s="78"/>
    </row>
    <row r="120" spans="1:7" ht="12.75">
      <c r="A120" s="78"/>
      <c r="B120" s="78"/>
      <c r="C120" s="78"/>
      <c r="D120" s="78"/>
      <c r="E120" s="78"/>
      <c r="F120" s="78"/>
      <c r="G120" s="78"/>
    </row>
    <row r="121" spans="1:7" ht="12.75">
      <c r="A121" s="78"/>
      <c r="B121" s="78"/>
      <c r="C121" s="78"/>
      <c r="D121" s="78"/>
      <c r="E121" s="78"/>
      <c r="F121" s="78"/>
      <c r="G121" s="78"/>
    </row>
    <row r="122" spans="1:7" ht="12.75">
      <c r="A122" s="78"/>
      <c r="B122" s="78"/>
      <c r="C122" s="78"/>
      <c r="D122" s="78"/>
      <c r="E122" s="78"/>
      <c r="F122" s="78"/>
      <c r="G122" s="78"/>
    </row>
    <row r="123" spans="1:7" ht="12.75">
      <c r="A123" s="78"/>
      <c r="B123" s="78"/>
      <c r="C123" s="78"/>
      <c r="D123" s="78"/>
      <c r="E123" s="78"/>
      <c r="F123" s="78"/>
      <c r="G123" s="78"/>
    </row>
    <row r="124" spans="1:7" ht="12.75">
      <c r="A124" s="78"/>
      <c r="B124" s="78"/>
      <c r="C124" s="78"/>
      <c r="D124" s="78"/>
      <c r="E124" s="78"/>
      <c r="F124" s="78"/>
      <c r="G124" s="78"/>
    </row>
    <row r="125" spans="1:7" ht="12.75">
      <c r="A125" s="78"/>
      <c r="B125" s="78"/>
      <c r="C125" s="78"/>
      <c r="D125" s="78"/>
      <c r="E125" s="78"/>
      <c r="F125" s="78"/>
      <c r="G125" s="78"/>
    </row>
    <row r="126" spans="1:7" ht="12.75">
      <c r="A126" s="78"/>
      <c r="B126" s="78"/>
      <c r="C126" s="78"/>
      <c r="D126" s="78"/>
      <c r="E126" s="78"/>
      <c r="F126" s="78"/>
      <c r="G126" s="78"/>
    </row>
    <row r="127" spans="1:7" ht="12.75">
      <c r="A127" s="78"/>
      <c r="B127" s="78"/>
      <c r="C127" s="78"/>
      <c r="D127" s="78"/>
      <c r="E127" s="78"/>
      <c r="F127" s="78"/>
      <c r="G127" s="78"/>
    </row>
    <row r="128" spans="1:7" ht="12.75">
      <c r="A128" s="78"/>
      <c r="B128" s="78"/>
      <c r="C128" s="78"/>
      <c r="D128" s="78"/>
      <c r="E128" s="78"/>
      <c r="F128" s="78"/>
      <c r="G128" s="78"/>
    </row>
    <row r="129" spans="1:7" ht="12.75">
      <c r="A129" s="78"/>
      <c r="B129" s="78"/>
      <c r="C129" s="78"/>
      <c r="D129" s="78"/>
      <c r="E129" s="78"/>
      <c r="F129" s="78"/>
      <c r="G129" s="78"/>
    </row>
    <row r="130" spans="1:7" ht="12.75">
      <c r="A130" s="78"/>
      <c r="B130" s="78"/>
      <c r="C130" s="78"/>
      <c r="D130" s="78"/>
      <c r="E130" s="78"/>
      <c r="F130" s="78"/>
      <c r="G130" s="78"/>
    </row>
    <row r="131" spans="1:7" ht="12.75">
      <c r="A131" s="78"/>
      <c r="B131" s="78"/>
      <c r="C131" s="78"/>
      <c r="D131" s="78"/>
      <c r="E131" s="78"/>
      <c r="F131" s="78"/>
      <c r="G131" s="78"/>
    </row>
    <row r="132" spans="1:7" ht="12.75">
      <c r="A132" s="78"/>
      <c r="B132" s="78"/>
      <c r="C132" s="78"/>
      <c r="D132" s="78"/>
      <c r="E132" s="78"/>
      <c r="F132" s="78"/>
      <c r="G132" s="78"/>
    </row>
    <row r="133" spans="1:7" ht="12.75">
      <c r="A133" s="78"/>
      <c r="B133" s="78"/>
      <c r="C133" s="78"/>
      <c r="D133" s="78"/>
      <c r="E133" s="78"/>
      <c r="F133" s="78"/>
      <c r="G133" s="78"/>
    </row>
    <row r="134" spans="1:7" ht="12.75">
      <c r="A134" s="78"/>
      <c r="B134" s="78"/>
      <c r="C134" s="78"/>
      <c r="D134" s="78"/>
      <c r="E134" s="78"/>
      <c r="F134" s="78"/>
      <c r="G134" s="78"/>
    </row>
    <row r="135" spans="1:7" ht="12.75">
      <c r="A135" s="78"/>
      <c r="B135" s="78"/>
      <c r="C135" s="78"/>
      <c r="D135" s="78"/>
      <c r="E135" s="78"/>
      <c r="F135" s="78"/>
      <c r="G135" s="78"/>
    </row>
    <row r="136" spans="1:7" ht="12.75">
      <c r="A136" s="78"/>
      <c r="B136" s="78"/>
      <c r="C136" s="78"/>
      <c r="D136" s="78"/>
      <c r="E136" s="78"/>
      <c r="F136" s="78"/>
      <c r="G136" s="78"/>
    </row>
    <row r="137" spans="1:7" ht="12.75">
      <c r="A137" s="78"/>
      <c r="B137" s="78"/>
      <c r="C137" s="78"/>
      <c r="D137" s="78"/>
      <c r="E137" s="78"/>
      <c r="F137" s="78"/>
      <c r="G137" s="78"/>
    </row>
    <row r="138" spans="1:7" ht="12.75">
      <c r="A138" s="78"/>
      <c r="B138" s="78"/>
      <c r="C138" s="78"/>
      <c r="D138" s="78"/>
      <c r="E138" s="78"/>
      <c r="F138" s="78"/>
      <c r="G138" s="78"/>
    </row>
    <row r="139" spans="1:7" ht="12.75">
      <c r="A139" s="78"/>
      <c r="B139" s="78"/>
      <c r="C139" s="78"/>
      <c r="D139" s="78"/>
      <c r="E139" s="78"/>
      <c r="F139" s="78"/>
      <c r="G139" s="78"/>
    </row>
    <row r="140" spans="1:7" ht="12.75">
      <c r="A140" s="78"/>
      <c r="B140" s="78"/>
      <c r="C140" s="78"/>
      <c r="D140" s="78"/>
      <c r="E140" s="78"/>
      <c r="F140" s="78"/>
      <c r="G140" s="78"/>
    </row>
    <row r="141" spans="1:7" ht="12.75">
      <c r="A141" s="78"/>
      <c r="B141" s="78"/>
      <c r="C141" s="78"/>
      <c r="D141" s="78"/>
      <c r="E141" s="78"/>
      <c r="F141" s="78"/>
      <c r="G141" s="78"/>
    </row>
    <row r="142" spans="1:7" ht="12.75">
      <c r="A142" s="78"/>
      <c r="B142" s="78"/>
      <c r="C142" s="78"/>
      <c r="D142" s="78"/>
      <c r="E142" s="78"/>
      <c r="F142" s="78"/>
      <c r="G142" s="78"/>
    </row>
    <row r="143" spans="1:7" ht="12.75">
      <c r="A143" s="78"/>
      <c r="B143" s="78"/>
      <c r="C143" s="78"/>
      <c r="D143" s="78"/>
      <c r="E143" s="78"/>
      <c r="F143" s="78"/>
      <c r="G143" s="78"/>
    </row>
    <row r="144" spans="1:7" ht="12.75">
      <c r="A144" s="78"/>
      <c r="B144" s="78"/>
      <c r="C144" s="78"/>
      <c r="D144" s="78"/>
      <c r="E144" s="78"/>
      <c r="F144" s="78"/>
      <c r="G144" s="78"/>
    </row>
    <row r="145" spans="1:7" ht="12.75">
      <c r="A145" s="78"/>
      <c r="B145" s="78"/>
      <c r="C145" s="78"/>
      <c r="D145" s="78"/>
      <c r="E145" s="78"/>
      <c r="F145" s="78"/>
      <c r="G145" s="78"/>
    </row>
    <row r="146" spans="1:7" ht="12.75">
      <c r="A146" s="78"/>
      <c r="B146" s="78"/>
      <c r="C146" s="78"/>
      <c r="D146" s="78"/>
      <c r="E146" s="78"/>
      <c r="F146" s="78"/>
      <c r="G146" s="78"/>
    </row>
    <row r="147" spans="1:7" ht="12.75">
      <c r="A147" s="78"/>
      <c r="B147" s="78"/>
      <c r="C147" s="78"/>
      <c r="D147" s="78"/>
      <c r="E147" s="78"/>
      <c r="F147" s="78"/>
      <c r="G147" s="78"/>
    </row>
    <row r="148" spans="1:7" ht="12.75">
      <c r="A148" s="78"/>
      <c r="B148" s="78"/>
      <c r="C148" s="78"/>
      <c r="D148" s="78"/>
      <c r="E148" s="78"/>
      <c r="F148" s="78"/>
      <c r="G148" s="78"/>
    </row>
    <row r="149" spans="1:7" ht="12.75">
      <c r="A149" s="78"/>
      <c r="B149" s="78"/>
      <c r="C149" s="78"/>
      <c r="D149" s="78"/>
      <c r="E149" s="78"/>
      <c r="F149" s="78"/>
      <c r="G149" s="78"/>
    </row>
    <row r="150" spans="1:7" ht="12.75">
      <c r="A150" s="78"/>
      <c r="B150" s="78"/>
      <c r="C150" s="78"/>
      <c r="D150" s="78"/>
      <c r="E150" s="78"/>
      <c r="F150" s="78"/>
      <c r="G150" s="78"/>
    </row>
    <row r="151" spans="1:7" ht="12.75">
      <c r="A151" s="78"/>
      <c r="B151" s="78"/>
      <c r="C151" s="78"/>
      <c r="D151" s="78"/>
      <c r="E151" s="78"/>
      <c r="F151" s="78"/>
      <c r="G151" s="78"/>
    </row>
    <row r="152" spans="1:7" ht="12.75">
      <c r="A152" s="78"/>
      <c r="B152" s="78"/>
      <c r="C152" s="78"/>
      <c r="D152" s="78"/>
      <c r="E152" s="78"/>
      <c r="F152" s="78"/>
      <c r="G152" s="78"/>
    </row>
    <row r="153" spans="1:7" ht="12.75">
      <c r="A153" s="78"/>
      <c r="B153" s="78"/>
      <c r="C153" s="78"/>
      <c r="D153" s="78"/>
      <c r="E153" s="78"/>
      <c r="F153" s="78"/>
      <c r="G153" s="78"/>
    </row>
    <row r="154" spans="1:7" ht="12.75">
      <c r="A154" s="78"/>
      <c r="B154" s="78"/>
      <c r="C154" s="78"/>
      <c r="D154" s="78"/>
      <c r="E154" s="78"/>
      <c r="F154" s="78"/>
      <c r="G154" s="78"/>
    </row>
    <row r="155" spans="1:7" ht="12.75">
      <c r="A155" s="78"/>
      <c r="B155" s="78"/>
      <c r="C155" s="78"/>
      <c r="D155" s="78"/>
      <c r="E155" s="78"/>
      <c r="F155" s="78"/>
      <c r="G155" s="78"/>
    </row>
    <row r="156" spans="1:7" ht="12.75">
      <c r="A156" s="78"/>
      <c r="B156" s="78"/>
      <c r="C156" s="78"/>
      <c r="D156" s="78"/>
      <c r="E156" s="78"/>
      <c r="F156" s="78"/>
      <c r="G156" s="78"/>
    </row>
    <row r="157" spans="1:7" ht="12.75">
      <c r="A157" s="78"/>
      <c r="B157" s="78"/>
      <c r="C157" s="78"/>
      <c r="D157" s="78"/>
      <c r="E157" s="78"/>
      <c r="F157" s="78"/>
      <c r="G157" s="78"/>
    </row>
    <row r="158" spans="1:7" ht="12.75">
      <c r="A158" s="78"/>
      <c r="B158" s="78"/>
      <c r="C158" s="78"/>
      <c r="D158" s="78"/>
      <c r="E158" s="78"/>
      <c r="F158" s="78"/>
      <c r="G158" s="78"/>
    </row>
    <row r="159" spans="1:7" ht="12.75">
      <c r="A159" s="78"/>
      <c r="B159" s="78"/>
      <c r="C159" s="78"/>
      <c r="D159" s="78"/>
      <c r="E159" s="78"/>
      <c r="F159" s="78"/>
      <c r="G159" s="78"/>
    </row>
    <row r="160" spans="1:7" ht="12.75">
      <c r="A160" s="78"/>
      <c r="B160" s="78"/>
      <c r="C160" s="78"/>
      <c r="D160" s="78"/>
      <c r="E160" s="78"/>
      <c r="F160" s="78"/>
      <c r="G160" s="78"/>
    </row>
    <row r="161" spans="1:7" ht="12.75">
      <c r="A161" s="78"/>
      <c r="B161" s="78"/>
      <c r="C161" s="78"/>
      <c r="D161" s="78"/>
      <c r="E161" s="78"/>
      <c r="F161" s="78"/>
      <c r="G161" s="78"/>
    </row>
    <row r="162" spans="1:7" ht="12.75">
      <c r="A162" s="78"/>
      <c r="B162" s="78"/>
      <c r="C162" s="78"/>
      <c r="D162" s="78"/>
      <c r="E162" s="78"/>
      <c r="F162" s="78"/>
      <c r="G162" s="78"/>
    </row>
    <row r="163" spans="1:7" ht="12.75">
      <c r="A163" s="78"/>
      <c r="B163" s="78"/>
      <c r="C163" s="78"/>
      <c r="D163" s="78"/>
      <c r="E163" s="78"/>
      <c r="F163" s="78"/>
      <c r="G163" s="78"/>
    </row>
    <row r="164" spans="1:7" ht="12.75">
      <c r="A164" s="78"/>
      <c r="B164" s="78"/>
      <c r="C164" s="78"/>
      <c r="D164" s="78"/>
      <c r="E164" s="78"/>
      <c r="F164" s="78"/>
      <c r="G164" s="78"/>
    </row>
    <row r="165" spans="1:7" ht="12.75">
      <c r="A165" s="78"/>
      <c r="B165" s="78"/>
      <c r="C165" s="78"/>
      <c r="D165" s="78"/>
      <c r="E165" s="78"/>
      <c r="F165" s="78"/>
      <c r="G165" s="78"/>
    </row>
    <row r="166" spans="1:7" ht="12.75">
      <c r="A166" s="78"/>
      <c r="B166" s="78"/>
      <c r="C166" s="78"/>
      <c r="D166" s="78"/>
      <c r="E166" s="78"/>
      <c r="F166" s="78"/>
      <c r="G166" s="78"/>
    </row>
    <row r="167" spans="1:7" ht="12.75">
      <c r="A167" s="78"/>
      <c r="B167" s="78"/>
      <c r="C167" s="78"/>
      <c r="D167" s="78"/>
      <c r="E167" s="78"/>
      <c r="F167" s="78"/>
      <c r="G167" s="78"/>
    </row>
    <row r="168" spans="1:7" ht="12.75">
      <c r="A168" s="78"/>
      <c r="B168" s="78"/>
      <c r="C168" s="78"/>
      <c r="D168" s="78"/>
      <c r="E168" s="78"/>
      <c r="F168" s="78"/>
      <c r="G168" s="78"/>
    </row>
    <row r="169" spans="1:7" ht="12.75">
      <c r="A169" s="78"/>
      <c r="B169" s="78"/>
      <c r="C169" s="78"/>
      <c r="D169" s="78"/>
      <c r="E169" s="78"/>
      <c r="F169" s="78"/>
      <c r="G169" s="78"/>
    </row>
    <row r="170" spans="1:7" ht="12.75">
      <c r="A170" s="78"/>
      <c r="B170" s="78"/>
      <c r="C170" s="78"/>
      <c r="D170" s="78"/>
      <c r="E170" s="78"/>
      <c r="F170" s="78"/>
      <c r="G170" s="78"/>
    </row>
    <row r="171" spans="1:7" ht="12.75">
      <c r="A171" s="78"/>
      <c r="B171" s="78"/>
      <c r="C171" s="78"/>
      <c r="D171" s="78"/>
      <c r="E171" s="78"/>
      <c r="F171" s="78"/>
      <c r="G171" s="78"/>
    </row>
    <row r="172" spans="1:7" ht="12.75">
      <c r="A172" s="78"/>
      <c r="B172" s="78"/>
      <c r="C172" s="78"/>
      <c r="D172" s="78"/>
      <c r="E172" s="78"/>
      <c r="F172" s="78"/>
      <c r="G172" s="78"/>
    </row>
    <row r="173" spans="1:7" ht="12.75">
      <c r="A173" s="78"/>
      <c r="B173" s="78"/>
      <c r="C173" s="78"/>
      <c r="D173" s="78"/>
      <c r="E173" s="78"/>
      <c r="F173" s="78"/>
      <c r="G173" s="78"/>
    </row>
    <row r="174" spans="1:7" ht="12.75">
      <c r="A174" s="78"/>
      <c r="B174" s="78"/>
      <c r="C174" s="78"/>
      <c r="D174" s="78"/>
      <c r="E174" s="78"/>
      <c r="F174" s="78"/>
      <c r="G174" s="78"/>
    </row>
    <row r="175" spans="1:7" ht="12.75">
      <c r="A175" s="78"/>
      <c r="B175" s="78"/>
      <c r="C175" s="78"/>
      <c r="D175" s="78"/>
      <c r="E175" s="78"/>
      <c r="F175" s="78"/>
      <c r="G175" s="78"/>
    </row>
    <row r="176" spans="1:7" ht="12.75">
      <c r="A176" s="78"/>
      <c r="B176" s="78"/>
      <c r="C176" s="78"/>
      <c r="D176" s="78"/>
      <c r="E176" s="78"/>
      <c r="F176" s="78"/>
      <c r="G176" s="78"/>
    </row>
    <row r="177" spans="1:7" ht="12.75">
      <c r="A177" s="78"/>
      <c r="B177" s="78"/>
      <c r="C177" s="78"/>
      <c r="D177" s="78"/>
      <c r="E177" s="78"/>
      <c r="F177" s="78"/>
      <c r="G177" s="78"/>
    </row>
    <row r="178" spans="1:7" ht="12.75">
      <c r="A178" s="78"/>
      <c r="B178" s="78"/>
      <c r="C178" s="78"/>
      <c r="D178" s="78"/>
      <c r="E178" s="78"/>
      <c r="F178" s="78"/>
      <c r="G178" s="78"/>
    </row>
    <row r="179" spans="1:7" ht="12.75">
      <c r="A179" s="78"/>
      <c r="B179" s="78"/>
      <c r="C179" s="78"/>
      <c r="D179" s="78"/>
      <c r="E179" s="78"/>
      <c r="F179" s="78"/>
      <c r="G179" s="78"/>
    </row>
    <row r="180" spans="1:7" ht="12.75">
      <c r="A180" s="78"/>
      <c r="B180" s="78"/>
      <c r="C180" s="78"/>
      <c r="D180" s="78"/>
      <c r="E180" s="78"/>
      <c r="F180" s="78"/>
      <c r="G180" s="78"/>
    </row>
    <row r="181" spans="1:7" ht="12.75">
      <c r="A181" s="78"/>
      <c r="B181" s="78"/>
      <c r="C181" s="78"/>
      <c r="D181" s="78"/>
      <c r="E181" s="78"/>
      <c r="F181" s="78"/>
      <c r="G181" s="78"/>
    </row>
    <row r="182" spans="1:7" ht="12.75">
      <c r="A182" s="78"/>
      <c r="B182" s="78"/>
      <c r="C182" s="78"/>
      <c r="D182" s="78"/>
      <c r="E182" s="78"/>
      <c r="F182" s="78"/>
      <c r="G182" s="78"/>
    </row>
    <row r="183" spans="1:7" ht="12.75">
      <c r="A183" s="78"/>
      <c r="B183" s="78"/>
      <c r="C183" s="78"/>
      <c r="D183" s="78"/>
      <c r="E183" s="78"/>
      <c r="F183" s="78"/>
      <c r="G183" s="78"/>
    </row>
    <row r="184" spans="1:7" ht="12.75">
      <c r="A184" s="78"/>
      <c r="B184" s="78"/>
      <c r="C184" s="78"/>
      <c r="D184" s="78"/>
      <c r="E184" s="78"/>
      <c r="F184" s="78"/>
      <c r="G184" s="78"/>
    </row>
    <row r="185" spans="1:7" ht="12.75">
      <c r="A185" s="78"/>
      <c r="B185" s="78"/>
      <c r="C185" s="78"/>
      <c r="D185" s="78"/>
      <c r="E185" s="78"/>
      <c r="F185" s="78"/>
      <c r="G185" s="78"/>
    </row>
    <row r="186" spans="1:7" ht="12.75">
      <c r="A186" s="78"/>
      <c r="B186" s="78"/>
      <c r="C186" s="78"/>
      <c r="D186" s="78"/>
      <c r="E186" s="78"/>
      <c r="F186" s="78"/>
      <c r="G186" s="78"/>
    </row>
    <row r="187" spans="1:7" ht="12.75">
      <c r="A187" s="78"/>
      <c r="B187" s="78"/>
      <c r="C187" s="78"/>
      <c r="D187" s="78"/>
      <c r="E187" s="78"/>
      <c r="F187" s="78"/>
      <c r="G187" s="78"/>
    </row>
    <row r="188" spans="1:7" ht="12.75">
      <c r="A188" s="78"/>
      <c r="B188" s="78"/>
      <c r="C188" s="78"/>
      <c r="D188" s="78"/>
      <c r="E188" s="78"/>
      <c r="F188" s="78"/>
      <c r="G188" s="78"/>
    </row>
    <row r="189" spans="1:7" ht="12.75">
      <c r="A189" s="78"/>
      <c r="B189" s="78"/>
      <c r="C189" s="78"/>
      <c r="D189" s="78"/>
      <c r="E189" s="78"/>
      <c r="F189" s="78"/>
      <c r="G189" s="78"/>
    </row>
    <row r="190" spans="1:7" ht="12.75">
      <c r="A190" s="78"/>
      <c r="B190" s="78"/>
      <c r="C190" s="78"/>
      <c r="D190" s="78"/>
      <c r="E190" s="78"/>
      <c r="F190" s="78"/>
      <c r="G190" s="78"/>
    </row>
    <row r="191" spans="1:7" ht="12.75">
      <c r="A191" s="32"/>
      <c r="B191" s="32"/>
      <c r="C191" s="32"/>
      <c r="D191" s="32"/>
      <c r="E191" s="32"/>
      <c r="F191" s="32"/>
      <c r="G191" s="32"/>
    </row>
    <row r="192" spans="1:7" ht="12.75">
      <c r="A192" s="32"/>
      <c r="B192" s="32"/>
      <c r="C192" s="32"/>
      <c r="D192" s="32"/>
      <c r="E192" s="32"/>
      <c r="F192" s="32"/>
      <c r="G192" s="32"/>
    </row>
    <row r="193" spans="1:7" ht="12.75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/>
      <c r="D194" s="32"/>
      <c r="E194" s="32"/>
      <c r="F194" s="32"/>
      <c r="G194" s="32"/>
    </row>
    <row r="195" spans="1:7" ht="12.75">
      <c r="A195" s="32"/>
      <c r="B195" s="32"/>
      <c r="C195" s="32"/>
      <c r="D195" s="32"/>
      <c r="E195" s="32"/>
      <c r="F195" s="32"/>
      <c r="G195" s="32"/>
    </row>
    <row r="196" spans="1:7" ht="12.75">
      <c r="A196" s="32"/>
      <c r="B196" s="32"/>
      <c r="C196" s="32"/>
      <c r="D196" s="32"/>
      <c r="E196" s="32"/>
      <c r="F196" s="32"/>
      <c r="G196" s="32"/>
    </row>
    <row r="197" spans="1:7" ht="12.75">
      <c r="A197" s="32"/>
      <c r="B197" s="32"/>
      <c r="C197" s="32"/>
      <c r="D197" s="32"/>
      <c r="E197" s="32"/>
      <c r="F197" s="32"/>
      <c r="G197" s="32"/>
    </row>
    <row r="198" spans="1:7" ht="12.75">
      <c r="A198" s="32"/>
      <c r="B198" s="32"/>
      <c r="C198" s="32"/>
      <c r="D198" s="32"/>
      <c r="E198" s="32"/>
      <c r="F198" s="32"/>
      <c r="G198" s="32"/>
    </row>
  </sheetData>
  <sheetProtection/>
  <mergeCells count="16">
    <mergeCell ref="A53:B53"/>
    <mergeCell ref="I9:P12"/>
    <mergeCell ref="A52:B52"/>
    <mergeCell ref="Q9:W12"/>
    <mergeCell ref="A51:F51"/>
    <mergeCell ref="A49:B49"/>
    <mergeCell ref="A50:B50"/>
    <mergeCell ref="A1:F2"/>
    <mergeCell ref="A3:F3"/>
    <mergeCell ref="A4:G5"/>
    <mergeCell ref="D9:D11"/>
    <mergeCell ref="E9:E11"/>
    <mergeCell ref="F9:F11"/>
    <mergeCell ref="A9:A11"/>
    <mergeCell ref="B9:B11"/>
    <mergeCell ref="C9:C1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N81"/>
  <sheetViews>
    <sheetView view="pageBreakPreview" zoomScale="75" zoomScaleSheetLayoutView="75" zoomScalePageLayoutView="0" workbookViewId="0" topLeftCell="A4">
      <selection activeCell="A48" sqref="A48:F48"/>
    </sheetView>
  </sheetViews>
  <sheetFormatPr defaultColWidth="9.00390625" defaultRowHeight="12.75"/>
  <cols>
    <col min="1" max="1" width="8.25390625" style="0" bestFit="1" customWidth="1"/>
    <col min="2" max="2" width="70.875" style="0" customWidth="1"/>
    <col min="3" max="3" width="12.753906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customWidth="1"/>
    <col min="8" max="8" width="5.25390625" style="0" customWidth="1"/>
    <col min="9" max="9" width="6.875" style="0" customWidth="1"/>
    <col min="10" max="10" width="3.625" style="0" customWidth="1"/>
    <col min="11" max="12" width="2.375" style="0" customWidth="1"/>
    <col min="13" max="13" width="9.875" style="0" customWidth="1"/>
    <col min="14" max="15" width="8.75390625" style="0" customWidth="1"/>
    <col min="16" max="16" width="9.875" style="0" customWidth="1"/>
    <col min="17" max="17" width="7.75390625" style="0" customWidth="1"/>
    <col min="18" max="18" width="5.875" style="0" customWidth="1"/>
    <col min="19" max="19" width="2.375" style="0" customWidth="1"/>
    <col min="20" max="20" width="2.125" style="0" customWidth="1"/>
    <col min="21" max="21" width="10.00390625" style="0" customWidth="1"/>
    <col min="22" max="41" width="9.125" style="0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133</v>
      </c>
      <c r="B3" s="154"/>
      <c r="C3" s="154"/>
      <c r="D3" s="154"/>
      <c r="E3" s="154"/>
      <c r="F3" s="154"/>
      <c r="G3" s="8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76"/>
      <c r="B6" s="76"/>
      <c r="C6" s="76"/>
      <c r="D6" s="76"/>
      <c r="E6" s="76"/>
      <c r="F6" s="76"/>
      <c r="G6" s="76"/>
    </row>
    <row r="7" spans="1:7" ht="22.5">
      <c r="A7" s="79"/>
      <c r="B7" s="85" t="s">
        <v>713</v>
      </c>
      <c r="C7" s="76">
        <v>578.1</v>
      </c>
      <c r="D7" s="76" t="s">
        <v>136</v>
      </c>
      <c r="E7" s="75"/>
      <c r="F7" s="75"/>
      <c r="G7" s="75"/>
    </row>
    <row r="8" spans="1:7" ht="18.75">
      <c r="A8" s="79"/>
      <c r="B8" s="76"/>
      <c r="C8" s="76"/>
      <c r="D8" s="76"/>
      <c r="E8" s="76"/>
      <c r="F8" s="76"/>
      <c r="G8" s="76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56" t="s">
        <v>714</v>
      </c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56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56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37.5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40" ht="18.75">
      <c r="A13" s="89" t="s">
        <v>4</v>
      </c>
      <c r="B13" s="83" t="s">
        <v>5</v>
      </c>
      <c r="C13" s="96">
        <v>1.38</v>
      </c>
      <c r="D13" s="90">
        <f aca="true" t="shared" si="0" ref="D13:D18">C13*12*I13</f>
        <v>9573.336</v>
      </c>
      <c r="E13" s="90">
        <f>D13</f>
        <v>9573.336</v>
      </c>
      <c r="F13" s="90">
        <f aca="true" t="shared" si="1" ref="F13:F18">D13</f>
        <v>9573.336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578.1</v>
      </c>
      <c r="J13">
        <v>6</v>
      </c>
      <c r="K13">
        <v>2</v>
      </c>
      <c r="L13">
        <v>4</v>
      </c>
      <c r="M13" s="7">
        <f aca="true" t="shared" si="4" ref="M13:M18">C13*I13*J13</f>
        <v>4786.668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3642.0299999999997</v>
      </c>
      <c r="V13">
        <f aca="true" t="shared" si="7" ref="V13:V18">T13*R13*I13</f>
        <v>3780.774000000001</v>
      </c>
      <c r="W13">
        <f aca="true" t="shared" si="8" ref="W13:W18">SUM(U13:V13)</f>
        <v>7422.804</v>
      </c>
      <c r="AL13" s="49">
        <f>C7</f>
        <v>578.1</v>
      </c>
      <c r="AM13" s="5" t="e">
        <f>C13+#REF!</f>
        <v>#REF!</v>
      </c>
      <c r="AN13" s="44">
        <v>1.14</v>
      </c>
    </row>
    <row r="14" spans="1:40" ht="18.75">
      <c r="A14" s="89" t="s">
        <v>6</v>
      </c>
      <c r="B14" s="83" t="s">
        <v>7</v>
      </c>
      <c r="C14" s="96">
        <v>1.75</v>
      </c>
      <c r="D14" s="90">
        <f t="shared" si="0"/>
        <v>12140.1</v>
      </c>
      <c r="E14" s="90">
        <f>D14</f>
        <v>12140.1</v>
      </c>
      <c r="F14" s="90">
        <f t="shared" si="1"/>
        <v>12140.1</v>
      </c>
      <c r="G14" s="91">
        <f t="shared" si="2"/>
        <v>1.8373879641425002</v>
      </c>
      <c r="H14" s="6">
        <f t="shared" si="3"/>
        <v>1.96062740076</v>
      </c>
      <c r="I14" s="8">
        <f>I13</f>
        <v>578.1</v>
      </c>
      <c r="J14">
        <v>6</v>
      </c>
      <c r="K14">
        <v>2</v>
      </c>
      <c r="L14">
        <v>4</v>
      </c>
      <c r="M14" s="7">
        <f t="shared" si="4"/>
        <v>6070.05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4613.238</v>
      </c>
      <c r="V14">
        <f t="shared" si="7"/>
        <v>4821.354</v>
      </c>
      <c r="W14">
        <f t="shared" si="8"/>
        <v>9434.592</v>
      </c>
      <c r="AL14">
        <f>AL13</f>
        <v>578.1</v>
      </c>
      <c r="AM14" s="5" t="e">
        <f>C14+#REF!</f>
        <v>#REF!</v>
      </c>
      <c r="AN14" s="44">
        <v>1.46</v>
      </c>
    </row>
    <row r="15" spans="1:40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578.1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450.918</v>
      </c>
      <c r="V15">
        <f t="shared" si="7"/>
        <v>0</v>
      </c>
      <c r="W15">
        <f t="shared" si="8"/>
        <v>450.918</v>
      </c>
      <c r="AL15">
        <f>AL14</f>
        <v>578.1</v>
      </c>
      <c r="AM15" s="5" t="e">
        <f>C15+#REF!</f>
        <v>#REF!</v>
      </c>
      <c r="AN15" s="44">
        <v>0</v>
      </c>
    </row>
    <row r="16" spans="1:40" ht="18.75">
      <c r="A16" s="89" t="s">
        <v>16</v>
      </c>
      <c r="B16" s="83" t="s">
        <v>10</v>
      </c>
      <c r="C16" s="96">
        <v>1.09</v>
      </c>
      <c r="D16" s="90">
        <f t="shared" si="0"/>
        <v>7561.548000000002</v>
      </c>
      <c r="E16" s="90">
        <f>D16</f>
        <v>7561.548000000002</v>
      </c>
      <c r="F16" s="90">
        <f t="shared" si="1"/>
        <v>7561.548000000002</v>
      </c>
      <c r="G16" s="91">
        <f t="shared" si="2"/>
        <v>1.1444302176659003</v>
      </c>
      <c r="H16" s="6">
        <f t="shared" si="3"/>
        <v>1.2211907810448</v>
      </c>
      <c r="I16" s="8">
        <f>I15</f>
        <v>578.1</v>
      </c>
      <c r="J16">
        <v>6</v>
      </c>
      <c r="K16">
        <v>2</v>
      </c>
      <c r="L16">
        <v>4</v>
      </c>
      <c r="M16" s="7">
        <f t="shared" si="4"/>
        <v>3780.7740000000003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2740.194</v>
      </c>
      <c r="V16">
        <f t="shared" si="7"/>
        <v>2844.252</v>
      </c>
      <c r="W16">
        <f t="shared" si="8"/>
        <v>5584.446</v>
      </c>
      <c r="AL16">
        <f>AL15</f>
        <v>578.1</v>
      </c>
      <c r="AM16" s="5" t="e">
        <f>C16+#REF!</f>
        <v>#REF!</v>
      </c>
      <c r="AN16" s="44">
        <v>0.58</v>
      </c>
    </row>
    <row r="17" spans="1:40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578.1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4301.064</v>
      </c>
      <c r="V17">
        <f t="shared" si="7"/>
        <v>4301.064</v>
      </c>
      <c r="W17">
        <f t="shared" si="8"/>
        <v>8602.128</v>
      </c>
      <c r="AL17">
        <f>AL16</f>
        <v>578.1</v>
      </c>
      <c r="AM17" s="5" t="e">
        <f>C17+#REF!</f>
        <v>#REF!</v>
      </c>
      <c r="AN17" s="44">
        <v>1.24</v>
      </c>
    </row>
    <row r="18" spans="1:40" ht="56.25">
      <c r="A18" s="89" t="s">
        <v>18</v>
      </c>
      <c r="B18" s="83" t="s">
        <v>19</v>
      </c>
      <c r="C18" s="96">
        <f>1.99+3.92</f>
        <v>5.91</v>
      </c>
      <c r="D18" s="90">
        <f t="shared" si="0"/>
        <v>40998.852000000006</v>
      </c>
      <c r="E18" s="90">
        <f>E23+E25+E27+E29+E30+E32+E34+E36+E38+E39</f>
        <v>85512.81999999998</v>
      </c>
      <c r="F18" s="90">
        <f t="shared" si="1"/>
        <v>40998.852000000006</v>
      </c>
      <c r="G18" s="91">
        <f t="shared" si="2"/>
        <v>6.2051216389041</v>
      </c>
      <c r="H18" s="6">
        <f t="shared" si="3"/>
        <v>6.6213188219951995</v>
      </c>
      <c r="I18" s="8">
        <f>I17</f>
        <v>578.1</v>
      </c>
      <c r="J18">
        <v>6</v>
      </c>
      <c r="K18">
        <v>2</v>
      </c>
      <c r="L18">
        <v>4</v>
      </c>
      <c r="M18" s="7">
        <f t="shared" si="4"/>
        <v>20499.426000000003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14602.806</v>
      </c>
      <c r="V18">
        <f t="shared" si="7"/>
        <v>16024.932</v>
      </c>
      <c r="W18">
        <f t="shared" si="8"/>
        <v>30627.738</v>
      </c>
      <c r="AL18">
        <f>AL17</f>
        <v>578.1</v>
      </c>
      <c r="AM18" s="5" t="e">
        <f>C18+#REF!</f>
        <v>#REF!</v>
      </c>
      <c r="AN18" s="44">
        <v>5.18</v>
      </c>
    </row>
    <row r="19" spans="1:18" ht="18.75">
      <c r="A19" s="89"/>
      <c r="B19" s="93" t="s">
        <v>62</v>
      </c>
      <c r="C19" s="90"/>
      <c r="D19" s="90"/>
      <c r="E19" s="92"/>
      <c r="F19" s="90"/>
      <c r="G19" s="91"/>
      <c r="H19" s="6"/>
      <c r="I19" s="8"/>
      <c r="M19" s="7"/>
      <c r="N19" s="7"/>
      <c r="O19" s="7"/>
      <c r="P19" s="9"/>
      <c r="Q19" s="5"/>
      <c r="R19" s="5"/>
    </row>
    <row r="20" spans="1:18" ht="18.75">
      <c r="A20" s="89"/>
      <c r="B20" s="93" t="s">
        <v>90</v>
      </c>
      <c r="C20" s="90"/>
      <c r="D20" s="90"/>
      <c r="E20" s="92"/>
      <c r="F20" s="90"/>
      <c r="G20" s="91"/>
      <c r="H20" s="6"/>
      <c r="I20" s="8"/>
      <c r="M20" s="7"/>
      <c r="N20" s="7"/>
      <c r="O20" s="7"/>
      <c r="P20" s="9"/>
      <c r="Q20" s="5"/>
      <c r="R20" s="5"/>
    </row>
    <row r="21" spans="1:18" ht="18.75">
      <c r="A21" s="89"/>
      <c r="B21" s="93" t="s">
        <v>108</v>
      </c>
      <c r="C21" s="90"/>
      <c r="D21" s="90"/>
      <c r="E21" s="92"/>
      <c r="F21" s="90"/>
      <c r="G21" s="91"/>
      <c r="H21" s="6"/>
      <c r="I21" s="8"/>
      <c r="M21" s="7"/>
      <c r="N21" s="7"/>
      <c r="O21" s="7"/>
      <c r="P21" s="9"/>
      <c r="Q21" s="5"/>
      <c r="R21" s="5"/>
    </row>
    <row r="22" spans="1:18" ht="18.75">
      <c r="A22" s="89"/>
      <c r="B22" s="93" t="s">
        <v>102</v>
      </c>
      <c r="C22" s="90"/>
      <c r="D22" s="90"/>
      <c r="E22" s="92"/>
      <c r="F22" s="90"/>
      <c r="G22" s="91"/>
      <c r="H22" s="6"/>
      <c r="I22" s="8"/>
      <c r="M22" s="7"/>
      <c r="N22" s="7"/>
      <c r="O22" s="7"/>
      <c r="P22" s="9"/>
      <c r="Q22" s="5"/>
      <c r="R22" s="5"/>
    </row>
    <row r="23" spans="1:18" ht="18.75">
      <c r="A23" s="89"/>
      <c r="B23" s="83" t="s">
        <v>271</v>
      </c>
      <c r="C23" s="90"/>
      <c r="D23" s="90"/>
      <c r="E23" s="92">
        <v>3129.75</v>
      </c>
      <c r="F23" s="90"/>
      <c r="G23" s="91"/>
      <c r="H23" s="6"/>
      <c r="I23" s="8"/>
      <c r="M23" s="7"/>
      <c r="N23" s="7"/>
      <c r="O23" s="7"/>
      <c r="P23" s="9"/>
      <c r="Q23" s="5"/>
      <c r="R23" s="5"/>
    </row>
    <row r="24" spans="1:18" ht="18.75">
      <c r="A24" s="89"/>
      <c r="B24" s="93" t="s">
        <v>103</v>
      </c>
      <c r="C24" s="90"/>
      <c r="D24" s="90"/>
      <c r="E24" s="92"/>
      <c r="F24" s="90"/>
      <c r="G24" s="91"/>
      <c r="H24" s="6"/>
      <c r="I24" s="8"/>
      <c r="M24" s="7"/>
      <c r="N24" s="7"/>
      <c r="O24" s="7"/>
      <c r="P24" s="9"/>
      <c r="Q24" s="5"/>
      <c r="R24" s="5"/>
    </row>
    <row r="25" spans="1:18" ht="18.75">
      <c r="A25" s="89"/>
      <c r="B25" s="93" t="s">
        <v>365</v>
      </c>
      <c r="C25" s="90"/>
      <c r="D25" s="90"/>
      <c r="E25" s="92">
        <v>1262.2</v>
      </c>
      <c r="F25" s="90"/>
      <c r="G25" s="91"/>
      <c r="H25" s="6"/>
      <c r="I25" s="8"/>
      <c r="M25" s="7"/>
      <c r="N25" s="7"/>
      <c r="O25" s="7"/>
      <c r="P25" s="9"/>
      <c r="Q25" s="5"/>
      <c r="R25" s="5"/>
    </row>
    <row r="26" spans="1:18" ht="18.75">
      <c r="A26" s="89"/>
      <c r="B26" s="93" t="s">
        <v>104</v>
      </c>
      <c r="C26" s="90"/>
      <c r="D26" s="90"/>
      <c r="E26" s="92"/>
      <c r="F26" s="90"/>
      <c r="G26" s="91"/>
      <c r="H26" s="6"/>
      <c r="I26" s="8"/>
      <c r="M26" s="7"/>
      <c r="N26" s="7"/>
      <c r="O26" s="7"/>
      <c r="P26" s="9"/>
      <c r="Q26" s="5"/>
      <c r="R26" s="5"/>
    </row>
    <row r="27" spans="1:18" ht="18.75">
      <c r="A27" s="89"/>
      <c r="B27" s="94" t="s">
        <v>120</v>
      </c>
      <c r="C27" s="90"/>
      <c r="D27" s="90"/>
      <c r="E27" s="92">
        <v>124.58</v>
      </c>
      <c r="F27" s="90"/>
      <c r="G27" s="91"/>
      <c r="H27" s="6"/>
      <c r="I27" s="8"/>
      <c r="M27" s="7"/>
      <c r="N27" s="7"/>
      <c r="O27" s="7"/>
      <c r="P27" s="9"/>
      <c r="Q27" s="5"/>
      <c r="R27" s="5"/>
    </row>
    <row r="28" spans="1:18" ht="18.75">
      <c r="A28" s="89"/>
      <c r="B28" s="93" t="s">
        <v>111</v>
      </c>
      <c r="C28" s="90"/>
      <c r="D28" s="90"/>
      <c r="E28" s="92"/>
      <c r="F28" s="90"/>
      <c r="G28" s="91"/>
      <c r="H28" s="6"/>
      <c r="I28" s="8"/>
      <c r="M28" s="7"/>
      <c r="N28" s="7"/>
      <c r="O28" s="7"/>
      <c r="P28" s="9"/>
      <c r="Q28" s="5"/>
      <c r="R28" s="5"/>
    </row>
    <row r="29" spans="1:18" ht="18.75">
      <c r="A29" s="89"/>
      <c r="B29" s="93" t="s">
        <v>445</v>
      </c>
      <c r="C29" s="90"/>
      <c r="D29" s="90"/>
      <c r="E29" s="92">
        <v>747.48</v>
      </c>
      <c r="F29" s="90"/>
      <c r="G29" s="91"/>
      <c r="H29" s="6"/>
      <c r="I29" s="8"/>
      <c r="M29" s="7"/>
      <c r="N29" s="7"/>
      <c r="O29" s="7"/>
      <c r="P29" s="9"/>
      <c r="Q29" s="5"/>
      <c r="R29" s="5"/>
    </row>
    <row r="30" spans="1:18" ht="18.75">
      <c r="A30" s="89"/>
      <c r="B30" s="93" t="s">
        <v>468</v>
      </c>
      <c r="C30" s="90"/>
      <c r="D30" s="90"/>
      <c r="E30" s="92">
        <v>75684.36</v>
      </c>
      <c r="F30" s="90"/>
      <c r="G30" s="91"/>
      <c r="H30" s="6"/>
      <c r="I30" s="8"/>
      <c r="M30" s="7"/>
      <c r="N30" s="7"/>
      <c r="O30" s="7"/>
      <c r="P30" s="9"/>
      <c r="Q30" s="5"/>
      <c r="R30" s="5"/>
    </row>
    <row r="31" spans="1:18" ht="18.75">
      <c r="A31" s="89"/>
      <c r="B31" s="93" t="s">
        <v>112</v>
      </c>
      <c r="C31" s="90"/>
      <c r="D31" s="90"/>
      <c r="E31" s="92"/>
      <c r="F31" s="90"/>
      <c r="G31" s="91"/>
      <c r="H31" s="6"/>
      <c r="I31" s="8"/>
      <c r="M31" s="7"/>
      <c r="N31" s="7"/>
      <c r="O31" s="7"/>
      <c r="P31" s="9"/>
      <c r="Q31" s="5"/>
      <c r="R31" s="5"/>
    </row>
    <row r="32" spans="1:18" ht="37.5">
      <c r="A32" s="89"/>
      <c r="B32" s="93" t="s">
        <v>512</v>
      </c>
      <c r="C32" s="90"/>
      <c r="D32" s="90"/>
      <c r="E32" s="92">
        <v>3590.48</v>
      </c>
      <c r="F32" s="90"/>
      <c r="G32" s="91"/>
      <c r="H32" s="6"/>
      <c r="I32" s="8"/>
      <c r="M32" s="7"/>
      <c r="N32" s="7"/>
      <c r="O32" s="7"/>
      <c r="P32" s="9"/>
      <c r="Q32" s="5"/>
      <c r="R32" s="5"/>
    </row>
    <row r="33" spans="1:18" ht="18.75">
      <c r="A33" s="89"/>
      <c r="B33" s="95" t="s">
        <v>82</v>
      </c>
      <c r="C33" s="90"/>
      <c r="D33" s="90"/>
      <c r="E33" s="92"/>
      <c r="F33" s="90"/>
      <c r="G33" s="91"/>
      <c r="H33" s="6"/>
      <c r="I33" s="8"/>
      <c r="M33" s="7"/>
      <c r="N33" s="7"/>
      <c r="O33" s="7"/>
      <c r="P33" s="9"/>
      <c r="Q33" s="5"/>
      <c r="R33" s="5"/>
    </row>
    <row r="34" spans="1:18" ht="18.75">
      <c r="A34" s="89"/>
      <c r="B34" s="83" t="s">
        <v>543</v>
      </c>
      <c r="C34" s="90"/>
      <c r="D34" s="90"/>
      <c r="E34" s="92">
        <v>747.48</v>
      </c>
      <c r="F34" s="90"/>
      <c r="G34" s="91"/>
      <c r="H34" s="6"/>
      <c r="I34" s="8"/>
      <c r="M34" s="7"/>
      <c r="N34" s="7"/>
      <c r="O34" s="7"/>
      <c r="P34" s="9"/>
      <c r="Q34" s="5"/>
      <c r="R34" s="5"/>
    </row>
    <row r="35" spans="1:18" ht="18.75">
      <c r="A35" s="89"/>
      <c r="B35" s="93" t="s">
        <v>105</v>
      </c>
      <c r="C35" s="90"/>
      <c r="D35" s="90"/>
      <c r="E35" s="92"/>
      <c r="F35" s="90"/>
      <c r="G35" s="91"/>
      <c r="H35" s="6"/>
      <c r="I35" s="8"/>
      <c r="M35" s="7"/>
      <c r="N35" s="7"/>
      <c r="O35" s="7"/>
      <c r="P35" s="9"/>
      <c r="Q35" s="5"/>
      <c r="R35" s="5"/>
    </row>
    <row r="36" spans="1:18" ht="18.75">
      <c r="A36" s="89"/>
      <c r="B36" s="83" t="s">
        <v>606</v>
      </c>
      <c r="C36" s="90"/>
      <c r="D36" s="90"/>
      <c r="E36" s="92">
        <v>124.58</v>
      </c>
      <c r="F36" s="90"/>
      <c r="G36" s="91"/>
      <c r="H36" s="6"/>
      <c r="I36" s="8"/>
      <c r="M36" s="7"/>
      <c r="N36" s="7"/>
      <c r="O36" s="7"/>
      <c r="P36" s="9"/>
      <c r="Q36" s="5"/>
      <c r="R36" s="5"/>
    </row>
    <row r="37" spans="1:18" ht="18.75">
      <c r="A37" s="89"/>
      <c r="B37" s="93" t="s">
        <v>84</v>
      </c>
      <c r="C37" s="90"/>
      <c r="D37" s="90"/>
      <c r="E37" s="92"/>
      <c r="F37" s="90"/>
      <c r="G37" s="91"/>
      <c r="H37" s="6"/>
      <c r="I37" s="8"/>
      <c r="M37" s="7"/>
      <c r="N37" s="7"/>
      <c r="O37" s="7"/>
      <c r="P37" s="9"/>
      <c r="Q37" s="5"/>
      <c r="R37" s="5"/>
    </row>
    <row r="38" spans="1:18" ht="18.75">
      <c r="A38" s="89"/>
      <c r="B38" s="93" t="s">
        <v>631</v>
      </c>
      <c r="C38" s="90"/>
      <c r="D38" s="90"/>
      <c r="E38" s="92">
        <v>39.62</v>
      </c>
      <c r="F38" s="90"/>
      <c r="G38" s="91"/>
      <c r="H38" s="6"/>
      <c r="I38" s="8"/>
      <c r="M38" s="7"/>
      <c r="N38" s="7"/>
      <c r="O38" s="7"/>
      <c r="P38" s="9"/>
      <c r="Q38" s="5"/>
      <c r="R38" s="5"/>
    </row>
    <row r="39" spans="1:18" ht="18.75">
      <c r="A39" s="89"/>
      <c r="B39" s="93" t="s">
        <v>344</v>
      </c>
      <c r="C39" s="90"/>
      <c r="D39" s="90"/>
      <c r="E39" s="92">
        <v>62.29</v>
      </c>
      <c r="F39" s="90"/>
      <c r="G39" s="91"/>
      <c r="H39" s="6"/>
      <c r="I39" s="8"/>
      <c r="M39" s="7"/>
      <c r="N39" s="7"/>
      <c r="O39" s="7"/>
      <c r="P39" s="9"/>
      <c r="Q39" s="5"/>
      <c r="R39" s="5"/>
    </row>
    <row r="40" spans="1:18" ht="18.75">
      <c r="A40" s="89"/>
      <c r="B40" s="93" t="s">
        <v>85</v>
      </c>
      <c r="C40" s="90"/>
      <c r="D40" s="90"/>
      <c r="E40" s="92"/>
      <c r="F40" s="90"/>
      <c r="G40" s="91"/>
      <c r="H40" s="6"/>
      <c r="I40" s="8"/>
      <c r="M40" s="7"/>
      <c r="N40" s="7"/>
      <c r="O40" s="7"/>
      <c r="P40" s="9"/>
      <c r="Q40" s="5"/>
      <c r="R40" s="5"/>
    </row>
    <row r="41" spans="1:23" ht="18.75">
      <c r="A41" s="87"/>
      <c r="B41" s="83" t="s">
        <v>11</v>
      </c>
      <c r="C41" s="88">
        <f>SUM(C13:C20)</f>
        <v>10.129999999999999</v>
      </c>
      <c r="D41" s="90">
        <f>SUM(D13:D20)</f>
        <v>70273.83600000001</v>
      </c>
      <c r="E41" s="92">
        <f>E13+E14+E15+E16+E17+E18</f>
        <v>114787.80399999997</v>
      </c>
      <c r="F41" s="90">
        <f>F13+F14+F15+F16+F17+F18</f>
        <v>70273.83600000001</v>
      </c>
      <c r="G41" s="91">
        <f>1.04993597951*C41</f>
        <v>10.635851472436299</v>
      </c>
      <c r="H41" s="6">
        <f>1.12035851472*C41</f>
        <v>11.349231754113598</v>
      </c>
      <c r="I41" s="8">
        <f>I18</f>
        <v>578.1</v>
      </c>
      <c r="M41" s="7"/>
      <c r="P41" s="10"/>
      <c r="Q41" s="5">
        <f>SUM(Q13:Q20)</f>
        <v>8.75</v>
      </c>
      <c r="R41" s="5">
        <f>SUM(R13:R20)</f>
        <v>9.16</v>
      </c>
      <c r="S41" s="5"/>
      <c r="T41" s="5"/>
      <c r="U41" s="5">
        <f>SUM(U13:U20)</f>
        <v>30350.25</v>
      </c>
      <c r="V41" s="5">
        <f>SUM(V13:V20)</f>
        <v>31772.376000000004</v>
      </c>
      <c r="W41" s="5">
        <f>SUM(W13:W20)</f>
        <v>62122.626000000004</v>
      </c>
    </row>
    <row r="42" spans="1:23" ht="18.75" hidden="1">
      <c r="A42" s="87"/>
      <c r="B42" s="20" t="s">
        <v>134</v>
      </c>
      <c r="C42" s="43"/>
      <c r="D42" s="96">
        <v>-659.03</v>
      </c>
      <c r="E42" s="97">
        <f>D42</f>
        <v>-659.03</v>
      </c>
      <c r="F42" s="44"/>
      <c r="G42" s="98"/>
      <c r="H42" s="73"/>
      <c r="I42" s="8"/>
      <c r="M42" s="7"/>
      <c r="P42" s="10"/>
      <c r="Q42" s="5"/>
      <c r="R42" s="5"/>
      <c r="S42" s="5"/>
      <c r="T42" s="5"/>
      <c r="U42" s="5"/>
      <c r="V42" s="5"/>
      <c r="W42" s="5"/>
    </row>
    <row r="43" spans="1:23" ht="37.5" hidden="1">
      <c r="A43" s="87"/>
      <c r="B43" s="20" t="s">
        <v>135</v>
      </c>
      <c r="C43" s="43"/>
      <c r="D43" s="44">
        <f>D41+D42</f>
        <v>69614.80600000001</v>
      </c>
      <c r="E43" s="44">
        <f>E41+E42</f>
        <v>114128.77399999998</v>
      </c>
      <c r="F43" s="44">
        <f>F41+F42</f>
        <v>70273.83600000001</v>
      </c>
      <c r="G43" s="98"/>
      <c r="H43" s="73"/>
      <c r="I43" s="8"/>
      <c r="M43" s="7"/>
      <c r="P43" s="10"/>
      <c r="Q43" s="5"/>
      <c r="R43" s="5"/>
      <c r="S43" s="5"/>
      <c r="T43" s="5"/>
      <c r="U43" s="5"/>
      <c r="V43" s="5"/>
      <c r="W43" s="5"/>
    </row>
    <row r="44" spans="1:40" ht="19.5" customHeight="1" hidden="1">
      <c r="A44" s="87">
        <v>5</v>
      </c>
      <c r="B44" s="99" t="s">
        <v>22</v>
      </c>
      <c r="C44" s="100">
        <v>1.85</v>
      </c>
      <c r="D44" s="90">
        <f>AL44*6*AM44</f>
        <v>12972.564000000002</v>
      </c>
      <c r="E44" s="92">
        <f>D44</f>
        <v>12972.564000000002</v>
      </c>
      <c r="F44" s="90">
        <f>AL44*12*AN44</f>
        <v>13111.308</v>
      </c>
      <c r="G44" s="101" t="e">
        <f>#REF!</f>
        <v>#REF!</v>
      </c>
      <c r="H44" s="5" t="e">
        <f>C44+#REF!</f>
        <v>#REF!</v>
      </c>
      <c r="I44" s="44">
        <v>3.43</v>
      </c>
      <c r="J44">
        <v>10</v>
      </c>
      <c r="K44">
        <v>2</v>
      </c>
      <c r="M44" s="7">
        <f>C44*I44*J44</f>
        <v>63.455000000000005</v>
      </c>
      <c r="N44" s="7" t="e">
        <f>#REF!*I44*K44</f>
        <v>#REF!</v>
      </c>
      <c r="O44" s="7" t="e">
        <f>SUM(M44:N44)</f>
        <v>#REF!</v>
      </c>
      <c r="P44" s="9"/>
      <c r="Q44" s="5">
        <v>1.47</v>
      </c>
      <c r="R44">
        <v>1.58</v>
      </c>
      <c r="S44">
        <v>6</v>
      </c>
      <c r="T44">
        <v>6</v>
      </c>
      <c r="U44">
        <f>Q44*I44*S44</f>
        <v>30.2526</v>
      </c>
      <c r="V44">
        <f>R44*T44*I44</f>
        <v>32.516400000000004</v>
      </c>
      <c r="W44">
        <f>SUM(U44:V44)</f>
        <v>62.769000000000005</v>
      </c>
      <c r="AB44" t="e">
        <f>#REF!</f>
        <v>#REF!</v>
      </c>
      <c r="AC44" s="49">
        <v>3.05</v>
      </c>
      <c r="AD44">
        <v>3.43</v>
      </c>
      <c r="AJ44" t="e">
        <f>#REF!</f>
        <v>#REF!</v>
      </c>
      <c r="AK44">
        <v>3.03</v>
      </c>
      <c r="AL44" s="49">
        <f>AL13</f>
        <v>578.1</v>
      </c>
      <c r="AM44">
        <v>3.74</v>
      </c>
      <c r="AN44">
        <v>1.89</v>
      </c>
    </row>
    <row r="45" spans="1:16" ht="18.75">
      <c r="A45" s="75"/>
      <c r="B45" s="102"/>
      <c r="C45" s="75"/>
      <c r="D45" s="75"/>
      <c r="E45" s="75"/>
      <c r="F45" s="75"/>
      <c r="G45" s="75"/>
      <c r="P45" s="10"/>
    </row>
    <row r="46" spans="1:16" ht="18.75">
      <c r="A46" s="153" t="s">
        <v>137</v>
      </c>
      <c r="B46" s="153"/>
      <c r="C46" s="140">
        <v>5097.1</v>
      </c>
      <c r="D46" s="74"/>
      <c r="E46" s="74" t="s">
        <v>13</v>
      </c>
      <c r="F46" s="75"/>
      <c r="G46" s="75"/>
      <c r="P46" s="10"/>
    </row>
    <row r="47" spans="1:16" ht="30.75" customHeight="1">
      <c r="A47" s="153" t="s">
        <v>715</v>
      </c>
      <c r="B47" s="153"/>
      <c r="C47" s="140">
        <v>14288.43</v>
      </c>
      <c r="D47" s="74"/>
      <c r="E47" s="74" t="s">
        <v>13</v>
      </c>
      <c r="F47" s="75"/>
      <c r="G47" s="75"/>
      <c r="P47" s="10"/>
    </row>
    <row r="48" spans="1:7" ht="18.75">
      <c r="A48" s="148" t="s">
        <v>12</v>
      </c>
      <c r="B48" s="148"/>
      <c r="C48" s="148"/>
      <c r="D48" s="148"/>
      <c r="E48" s="148"/>
      <c r="F48" s="148"/>
      <c r="G48" s="75"/>
    </row>
    <row r="49" spans="1:7" ht="18.75" customHeight="1" hidden="1">
      <c r="A49" s="161" t="s">
        <v>26</v>
      </c>
      <c r="B49" s="161"/>
      <c r="C49" s="76" t="e">
        <f>C46-#REF!</f>
        <v>#REF!</v>
      </c>
      <c r="D49" s="75"/>
      <c r="E49" s="75"/>
      <c r="F49" s="75"/>
      <c r="G49" s="75"/>
    </row>
    <row r="50" spans="1:7" ht="18.75" customHeight="1" hidden="1">
      <c r="A50" s="161" t="s">
        <v>28</v>
      </c>
      <c r="B50" s="161"/>
      <c r="C50" s="77">
        <f>D41-E41</f>
        <v>-44513.967999999964</v>
      </c>
      <c r="D50" s="78"/>
      <c r="E50" s="78"/>
      <c r="F50" s="78"/>
      <c r="G50" s="75"/>
    </row>
    <row r="51" spans="1:7" ht="18.75" hidden="1">
      <c r="A51" s="79"/>
      <c r="B51" s="75"/>
      <c r="C51" s="75"/>
      <c r="D51" s="75"/>
      <c r="E51" s="75"/>
      <c r="F51" s="75"/>
      <c r="G51" s="75"/>
    </row>
    <row r="52" spans="1:7" ht="12.75" hidden="1">
      <c r="A52" s="78"/>
      <c r="B52" s="81"/>
      <c r="C52" s="81"/>
      <c r="D52" s="81"/>
      <c r="E52" s="81"/>
      <c r="F52" s="81"/>
      <c r="G52" s="81"/>
    </row>
    <row r="53" spans="1:7" ht="12.75" hidden="1">
      <c r="A53" s="78"/>
      <c r="B53" s="78"/>
      <c r="C53" s="78"/>
      <c r="D53" s="78"/>
      <c r="E53" s="78"/>
      <c r="F53" s="78"/>
      <c r="G53" s="78"/>
    </row>
    <row r="54" spans="1:7" ht="12.75" hidden="1">
      <c r="A54" s="78"/>
      <c r="B54" s="78"/>
      <c r="C54" s="78"/>
      <c r="D54" s="78"/>
      <c r="E54" s="78"/>
      <c r="F54" s="78"/>
      <c r="G54" s="78"/>
    </row>
    <row r="55" spans="1:7" ht="12.75" hidden="1">
      <c r="A55" s="78"/>
      <c r="B55" s="78"/>
      <c r="C55" s="78"/>
      <c r="D55" s="78"/>
      <c r="E55" s="78"/>
      <c r="F55" s="78"/>
      <c r="G55" s="78"/>
    </row>
    <row r="56" spans="1:7" ht="75" hidden="1">
      <c r="A56" s="78"/>
      <c r="B56" s="78"/>
      <c r="C56" s="78"/>
      <c r="D56" s="78"/>
      <c r="E56" s="82" t="s">
        <v>29</v>
      </c>
      <c r="F56" s="78"/>
      <c r="G56" s="78"/>
    </row>
    <row r="57" spans="1:7" ht="131.25" hidden="1">
      <c r="A57" s="78"/>
      <c r="B57" s="78"/>
      <c r="C57" s="78"/>
      <c r="D57" s="78"/>
      <c r="E57" s="82" t="s">
        <v>31</v>
      </c>
      <c r="F57" s="78"/>
      <c r="G57" s="78"/>
    </row>
    <row r="58" spans="1:7" ht="56.25" hidden="1">
      <c r="A58" s="78"/>
      <c r="B58" s="78"/>
      <c r="C58" s="78"/>
      <c r="D58" s="78"/>
      <c r="E58" s="83" t="s">
        <v>30</v>
      </c>
      <c r="F58" s="78"/>
      <c r="G58" s="78"/>
    </row>
    <row r="59" spans="1:7" ht="56.25" hidden="1">
      <c r="A59" s="78"/>
      <c r="B59" s="78"/>
      <c r="C59" s="78"/>
      <c r="D59" s="78"/>
      <c r="E59" s="83" t="s">
        <v>21</v>
      </c>
      <c r="F59" s="78"/>
      <c r="G59" s="78"/>
    </row>
    <row r="60" spans="1:7" ht="12.75">
      <c r="A60" s="78"/>
      <c r="B60" s="78"/>
      <c r="C60" s="78"/>
      <c r="D60" s="78"/>
      <c r="E60" s="78"/>
      <c r="F60" s="78"/>
      <c r="G60" s="78"/>
    </row>
    <row r="61" spans="1:7" ht="12.75">
      <c r="A61" s="78"/>
      <c r="B61" s="78"/>
      <c r="C61" s="78"/>
      <c r="D61" s="78"/>
      <c r="E61" s="78"/>
      <c r="F61" s="78"/>
      <c r="G61" s="78"/>
    </row>
    <row r="62" spans="1:7" ht="12.75">
      <c r="A62" s="78"/>
      <c r="B62" s="78"/>
      <c r="C62" s="78"/>
      <c r="D62" s="78"/>
      <c r="E62" s="78"/>
      <c r="F62" s="78"/>
      <c r="G62" s="78"/>
    </row>
    <row r="63" spans="1:7" ht="12.75">
      <c r="A63" s="78"/>
      <c r="B63" s="78"/>
      <c r="C63" s="78"/>
      <c r="D63" s="78"/>
      <c r="E63" s="78"/>
      <c r="F63" s="78"/>
      <c r="G63" s="78"/>
    </row>
    <row r="64" spans="1:7" ht="12.75">
      <c r="A64" s="78"/>
      <c r="B64" s="78"/>
      <c r="C64" s="78"/>
      <c r="D64" s="78"/>
      <c r="E64" s="78"/>
      <c r="F64" s="78"/>
      <c r="G64" s="78"/>
    </row>
    <row r="65" spans="1:7" ht="12.75">
      <c r="A65" s="78"/>
      <c r="B65" s="78"/>
      <c r="C65" s="78"/>
      <c r="D65" s="78"/>
      <c r="E65" s="78"/>
      <c r="F65" s="78"/>
      <c r="G65" s="78"/>
    </row>
    <row r="66" spans="1:7" ht="12.75">
      <c r="A66" s="78"/>
      <c r="B66" s="78"/>
      <c r="C66" s="78"/>
      <c r="D66" s="78"/>
      <c r="E66" s="78"/>
      <c r="F66" s="78"/>
      <c r="G66" s="78"/>
    </row>
    <row r="67" spans="1:7" ht="12.75">
      <c r="A67" s="78"/>
      <c r="B67" s="78"/>
      <c r="C67" s="78"/>
      <c r="D67" s="78"/>
      <c r="E67" s="78"/>
      <c r="F67" s="78"/>
      <c r="G67" s="78"/>
    </row>
    <row r="68" spans="1:7" ht="12.75">
      <c r="A68" s="78"/>
      <c r="B68" s="78"/>
      <c r="C68" s="78"/>
      <c r="D68" s="78"/>
      <c r="E68" s="78"/>
      <c r="F68" s="78"/>
      <c r="G68" s="78"/>
    </row>
    <row r="69" spans="1:7" ht="12.75">
      <c r="A69" s="78"/>
      <c r="B69" s="78"/>
      <c r="C69" s="78"/>
      <c r="D69" s="78"/>
      <c r="E69" s="78"/>
      <c r="F69" s="78"/>
      <c r="G69" s="78"/>
    </row>
    <row r="70" spans="1:7" ht="12.75">
      <c r="A70" s="78"/>
      <c r="B70" s="78"/>
      <c r="C70" s="78"/>
      <c r="D70" s="78"/>
      <c r="E70" s="78"/>
      <c r="F70" s="78"/>
      <c r="G70" s="78"/>
    </row>
    <row r="71" spans="1:7" ht="12.75">
      <c r="A71" s="78"/>
      <c r="B71" s="78"/>
      <c r="C71" s="78"/>
      <c r="D71" s="78"/>
      <c r="E71" s="78"/>
      <c r="F71" s="78"/>
      <c r="G71" s="78"/>
    </row>
    <row r="72" spans="1:7" ht="12.75">
      <c r="A72" s="78"/>
      <c r="B72" s="78"/>
      <c r="C72" s="78"/>
      <c r="D72" s="78"/>
      <c r="E72" s="78"/>
      <c r="F72" s="78"/>
      <c r="G72" s="78"/>
    </row>
    <row r="73" spans="1:7" ht="12.75">
      <c r="A73" s="78"/>
      <c r="B73" s="78"/>
      <c r="C73" s="78"/>
      <c r="D73" s="78"/>
      <c r="E73" s="78"/>
      <c r="F73" s="78"/>
      <c r="G73" s="78"/>
    </row>
    <row r="74" spans="1:7" ht="12.75">
      <c r="A74" s="78"/>
      <c r="B74" s="78"/>
      <c r="C74" s="78"/>
      <c r="D74" s="78"/>
      <c r="E74" s="78"/>
      <c r="F74" s="78"/>
      <c r="G74" s="78"/>
    </row>
    <row r="75" spans="1:7" ht="12.75">
      <c r="A75" s="78"/>
      <c r="B75" s="78"/>
      <c r="C75" s="78"/>
      <c r="D75" s="78"/>
      <c r="E75" s="78"/>
      <c r="F75" s="78"/>
      <c r="G75" s="78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</sheetData>
  <sheetProtection/>
  <mergeCells count="17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G9:G11"/>
    <mergeCell ref="A50:B50"/>
    <mergeCell ref="I9:P12"/>
    <mergeCell ref="A49:B49"/>
    <mergeCell ref="Q9:W12"/>
    <mergeCell ref="A48:F48"/>
    <mergeCell ref="A46:B46"/>
    <mergeCell ref="A47:B47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S80"/>
  <sheetViews>
    <sheetView view="pageBreakPreview" zoomScale="75" zoomScaleSheetLayoutView="75" zoomScalePageLayoutView="0" workbookViewId="0" topLeftCell="A28">
      <selection activeCell="A69" sqref="A69:F69"/>
    </sheetView>
  </sheetViews>
  <sheetFormatPr defaultColWidth="9.00390625" defaultRowHeight="12.75"/>
  <cols>
    <col min="1" max="1" width="8.25390625" style="0" bestFit="1" customWidth="1"/>
    <col min="2" max="2" width="56.625" style="0" customWidth="1"/>
    <col min="3" max="3" width="16.125" style="0" customWidth="1"/>
    <col min="4" max="4" width="17.125" style="0" customWidth="1"/>
    <col min="5" max="5" width="14.625" style="0" customWidth="1"/>
    <col min="6" max="6" width="16.75390625" style="0" customWidth="1"/>
    <col min="7" max="7" width="6.375" style="0" customWidth="1"/>
    <col min="8" max="8" width="5.25390625" style="0" customWidth="1"/>
    <col min="9" max="9" width="6.875" style="0" customWidth="1"/>
    <col min="10" max="10" width="3.625" style="0" customWidth="1"/>
    <col min="11" max="12" width="2.375" style="0" customWidth="1"/>
    <col min="13" max="13" width="9.875" style="0" customWidth="1"/>
    <col min="14" max="15" width="8.75390625" style="0" customWidth="1"/>
    <col min="16" max="16" width="9.875" style="0" customWidth="1"/>
    <col min="17" max="17" width="7.75390625" style="0" customWidth="1"/>
    <col min="18" max="18" width="5.875" style="0" customWidth="1"/>
    <col min="19" max="19" width="2.375" style="0" customWidth="1"/>
    <col min="20" max="20" width="2.125" style="0" customWidth="1"/>
    <col min="21" max="21" width="10.00390625" style="0" customWidth="1"/>
    <col min="22" max="40" width="9.125" style="0" customWidth="1"/>
  </cols>
  <sheetData>
    <row r="1" spans="1:7" ht="12.75" customHeight="1">
      <c r="A1" s="153" t="s">
        <v>20</v>
      </c>
      <c r="B1" s="153"/>
      <c r="C1" s="153"/>
      <c r="D1" s="153"/>
      <c r="E1" s="153"/>
      <c r="F1" s="153"/>
      <c r="G1" s="74"/>
    </row>
    <row r="2" spans="1:7" ht="6.75" customHeight="1">
      <c r="A2" s="153"/>
      <c r="B2" s="153"/>
      <c r="C2" s="153"/>
      <c r="D2" s="153"/>
      <c r="E2" s="153"/>
      <c r="F2" s="153"/>
      <c r="G2" s="74"/>
    </row>
    <row r="3" spans="1:7" ht="45.75" customHeight="1">
      <c r="A3" s="154" t="s">
        <v>33</v>
      </c>
      <c r="B3" s="154"/>
      <c r="C3" s="154"/>
      <c r="D3" s="154"/>
      <c r="E3" s="154"/>
      <c r="F3" s="154"/>
      <c r="G3" s="114"/>
    </row>
    <row r="4" spans="1:7" ht="13.5" customHeight="1">
      <c r="A4" s="153" t="s">
        <v>149</v>
      </c>
      <c r="B4" s="153"/>
      <c r="C4" s="153"/>
      <c r="D4" s="153"/>
      <c r="E4" s="153"/>
      <c r="F4" s="153"/>
      <c r="G4" s="153"/>
    </row>
    <row r="5" spans="1:7" ht="5.25" customHeight="1">
      <c r="A5" s="153"/>
      <c r="B5" s="153"/>
      <c r="C5" s="153"/>
      <c r="D5" s="153"/>
      <c r="E5" s="153"/>
      <c r="F5" s="153"/>
      <c r="G5" s="153"/>
    </row>
    <row r="6" spans="1:7" ht="18.75" customHeight="1">
      <c r="A6" s="113"/>
      <c r="B6" s="113"/>
      <c r="C6" s="113"/>
      <c r="D6" s="113"/>
      <c r="E6" s="113"/>
      <c r="F6" s="113"/>
      <c r="G6" s="113"/>
    </row>
    <row r="7" spans="1:7" ht="22.5">
      <c r="A7" s="79"/>
      <c r="B7" s="112" t="s">
        <v>0</v>
      </c>
      <c r="C7" s="113">
        <v>5224.6</v>
      </c>
      <c r="D7" s="113" t="s">
        <v>142</v>
      </c>
      <c r="E7" s="75"/>
      <c r="F7" s="75"/>
      <c r="G7" s="75"/>
    </row>
    <row r="8" spans="1:7" ht="18.75">
      <c r="A8" s="79"/>
      <c r="B8" s="113"/>
      <c r="C8" s="113"/>
      <c r="D8" s="113"/>
      <c r="E8" s="113"/>
      <c r="F8" s="113"/>
      <c r="G8" s="113"/>
    </row>
    <row r="9" spans="1:23" ht="18.75" customHeight="1">
      <c r="A9" s="155" t="s">
        <v>1</v>
      </c>
      <c r="B9" s="155" t="s">
        <v>2</v>
      </c>
      <c r="C9" s="157" t="s">
        <v>718</v>
      </c>
      <c r="D9" s="156" t="s">
        <v>719</v>
      </c>
      <c r="E9" s="156" t="s">
        <v>720</v>
      </c>
      <c r="F9" s="156" t="s">
        <v>721</v>
      </c>
      <c r="G9" s="156" t="s">
        <v>714</v>
      </c>
      <c r="H9" s="2"/>
      <c r="I9" s="150" t="s">
        <v>23</v>
      </c>
      <c r="J9" s="151"/>
      <c r="K9" s="151"/>
      <c r="L9" s="151"/>
      <c r="M9" s="151"/>
      <c r="N9" s="151"/>
      <c r="O9" s="151"/>
      <c r="P9" s="151"/>
      <c r="Q9" s="152" t="s">
        <v>24</v>
      </c>
      <c r="R9" s="152"/>
      <c r="S9" s="152"/>
      <c r="T9" s="152"/>
      <c r="U9" s="152"/>
      <c r="V9" s="152"/>
      <c r="W9" s="152"/>
    </row>
    <row r="10" spans="1:23" ht="81.75" customHeight="1">
      <c r="A10" s="155"/>
      <c r="B10" s="155"/>
      <c r="C10" s="158"/>
      <c r="D10" s="156"/>
      <c r="E10" s="156"/>
      <c r="F10" s="156"/>
      <c r="G10" s="156"/>
      <c r="H10" s="2"/>
      <c r="I10" s="150"/>
      <c r="J10" s="151"/>
      <c r="K10" s="151"/>
      <c r="L10" s="151"/>
      <c r="M10" s="151"/>
      <c r="N10" s="151"/>
      <c r="O10" s="151"/>
      <c r="P10" s="151"/>
      <c r="Q10" s="152"/>
      <c r="R10" s="152"/>
      <c r="S10" s="152"/>
      <c r="T10" s="152"/>
      <c r="U10" s="152"/>
      <c r="V10" s="152"/>
      <c r="W10" s="152"/>
    </row>
    <row r="11" spans="1:23" ht="98.25" customHeight="1">
      <c r="A11" s="155"/>
      <c r="B11" s="155"/>
      <c r="C11" s="159"/>
      <c r="D11" s="156"/>
      <c r="E11" s="156"/>
      <c r="F11" s="156"/>
      <c r="G11" s="156"/>
      <c r="H11" s="2"/>
      <c r="I11" s="150"/>
      <c r="J11" s="151"/>
      <c r="K11" s="151"/>
      <c r="L11" s="151"/>
      <c r="M11" s="151"/>
      <c r="N11" s="151"/>
      <c r="O11" s="151"/>
      <c r="P11" s="151"/>
      <c r="Q11" s="152"/>
      <c r="R11" s="152"/>
      <c r="S11" s="152"/>
      <c r="T11" s="152"/>
      <c r="U11" s="152"/>
      <c r="V11" s="152"/>
      <c r="W11" s="152"/>
    </row>
    <row r="12" spans="1:23" ht="56.25">
      <c r="A12" s="88" t="s">
        <v>3</v>
      </c>
      <c r="B12" s="83" t="s">
        <v>15</v>
      </c>
      <c r="C12" s="88"/>
      <c r="D12" s="88"/>
      <c r="E12" s="88"/>
      <c r="F12" s="88"/>
      <c r="G12" s="87"/>
      <c r="H12" s="2"/>
      <c r="I12" s="150"/>
      <c r="J12" s="151"/>
      <c r="K12" s="151"/>
      <c r="L12" s="151"/>
      <c r="M12" s="151"/>
      <c r="N12" s="151"/>
      <c r="O12" s="151"/>
      <c r="P12" s="151"/>
      <c r="Q12" s="152"/>
      <c r="R12" s="152"/>
      <c r="S12" s="152"/>
      <c r="T12" s="152"/>
      <c r="U12" s="152"/>
      <c r="V12" s="152"/>
      <c r="W12" s="152"/>
    </row>
    <row r="13" spans="1:40" ht="18.75">
      <c r="A13" s="89" t="s">
        <v>4</v>
      </c>
      <c r="B13" s="83" t="s">
        <v>5</v>
      </c>
      <c r="C13" s="96">
        <v>1.38</v>
      </c>
      <c r="D13" s="90">
        <f aca="true" t="shared" si="0" ref="D13:D18">C13*12*I13</f>
        <v>86519.376</v>
      </c>
      <c r="E13" s="90">
        <f>D13</f>
        <v>86519.376</v>
      </c>
      <c r="F13" s="90">
        <f aca="true" t="shared" si="1" ref="F13:F18">D13</f>
        <v>86519.376</v>
      </c>
      <c r="G13" s="91">
        <f aca="true" t="shared" si="2" ref="G13:G18">1.04993597951*C13</f>
        <v>1.4489116517237999</v>
      </c>
      <c r="H13" s="6">
        <f aca="true" t="shared" si="3" ref="H13:H18">1.12035851472*C13</f>
        <v>1.5460947503135998</v>
      </c>
      <c r="I13" s="8">
        <f>C7</f>
        <v>5224.6</v>
      </c>
      <c r="J13">
        <v>6</v>
      </c>
      <c r="K13">
        <v>2</v>
      </c>
      <c r="L13">
        <v>4</v>
      </c>
      <c r="M13" s="7">
        <f aca="true" t="shared" si="4" ref="M13:M18">C13*I13*J13</f>
        <v>43259.688</v>
      </c>
      <c r="N13" s="7" t="e">
        <f>I13*#REF!*K13</f>
        <v>#REF!</v>
      </c>
      <c r="O13" s="7" t="e">
        <f>#REF!*I13*L13</f>
        <v>#REF!</v>
      </c>
      <c r="P13" s="9" t="e">
        <f aca="true" t="shared" si="5" ref="P13:P18">SUM(M13:O13)</f>
        <v>#REF!</v>
      </c>
      <c r="Q13" s="5">
        <v>1.05</v>
      </c>
      <c r="R13" s="5">
        <v>1.09</v>
      </c>
      <c r="S13">
        <v>6</v>
      </c>
      <c r="T13">
        <v>6</v>
      </c>
      <c r="U13">
        <f aca="true" t="shared" si="6" ref="U13:U18">I13*Q13*T13</f>
        <v>32914.98</v>
      </c>
      <c r="V13">
        <f aca="true" t="shared" si="7" ref="V13:V18">T13*R13*I13</f>
        <v>34168.884000000005</v>
      </c>
      <c r="W13">
        <f aca="true" t="shared" si="8" ref="W13:W18">SUM(U13:V13)</f>
        <v>67083.864</v>
      </c>
      <c r="AL13" s="49">
        <f>C7</f>
        <v>5224.6</v>
      </c>
      <c r="AM13" s="5" t="e">
        <f>C13+#REF!</f>
        <v>#REF!</v>
      </c>
      <c r="AN13" s="44">
        <v>1.14</v>
      </c>
    </row>
    <row r="14" spans="1:40" ht="37.5">
      <c r="A14" s="89" t="s">
        <v>6</v>
      </c>
      <c r="B14" s="83" t="s">
        <v>7</v>
      </c>
      <c r="C14" s="96">
        <v>1.75</v>
      </c>
      <c r="D14" s="90">
        <f t="shared" si="0"/>
        <v>109716.6</v>
      </c>
      <c r="E14" s="90">
        <f>D14</f>
        <v>109716.6</v>
      </c>
      <c r="F14" s="90">
        <f t="shared" si="1"/>
        <v>109716.6</v>
      </c>
      <c r="G14" s="91">
        <f t="shared" si="2"/>
        <v>1.8373879641425002</v>
      </c>
      <c r="H14" s="6">
        <f t="shared" si="3"/>
        <v>1.96062740076</v>
      </c>
      <c r="I14" s="8">
        <f>I13</f>
        <v>5224.6</v>
      </c>
      <c r="J14">
        <v>6</v>
      </c>
      <c r="K14">
        <v>2</v>
      </c>
      <c r="L14">
        <v>4</v>
      </c>
      <c r="M14" s="7">
        <f t="shared" si="4"/>
        <v>54858.3</v>
      </c>
      <c r="N14" s="7" t="e">
        <f>I14*#REF!*K14</f>
        <v>#REF!</v>
      </c>
      <c r="O14" s="7" t="e">
        <f>#REF!*I14*L14</f>
        <v>#REF!</v>
      </c>
      <c r="P14" s="9" t="e">
        <f t="shared" si="5"/>
        <v>#REF!</v>
      </c>
      <c r="Q14" s="5">
        <v>1.33</v>
      </c>
      <c r="R14" s="5">
        <v>1.39</v>
      </c>
      <c r="S14">
        <v>6</v>
      </c>
      <c r="T14">
        <v>6</v>
      </c>
      <c r="U14">
        <f t="shared" si="6"/>
        <v>41692.308000000005</v>
      </c>
      <c r="V14">
        <f t="shared" si="7"/>
        <v>43573.164000000004</v>
      </c>
      <c r="W14">
        <f t="shared" si="8"/>
        <v>85265.47200000001</v>
      </c>
      <c r="AL14">
        <f>AL13</f>
        <v>5224.6</v>
      </c>
      <c r="AM14" s="5" t="e">
        <f>C14+#REF!</f>
        <v>#REF!</v>
      </c>
      <c r="AN14" s="44">
        <v>1.46</v>
      </c>
    </row>
    <row r="15" spans="1:40" ht="18.75">
      <c r="A15" s="89" t="s">
        <v>8</v>
      </c>
      <c r="B15" s="83" t="s">
        <v>9</v>
      </c>
      <c r="C15" s="96">
        <v>0</v>
      </c>
      <c r="D15" s="90">
        <f t="shared" si="0"/>
        <v>0</v>
      </c>
      <c r="E15" s="90">
        <f>D15</f>
        <v>0</v>
      </c>
      <c r="F15" s="90">
        <f t="shared" si="1"/>
        <v>0</v>
      </c>
      <c r="G15" s="91">
        <f t="shared" si="2"/>
        <v>0</v>
      </c>
      <c r="H15" s="6">
        <f t="shared" si="3"/>
        <v>0</v>
      </c>
      <c r="I15" s="8">
        <f>I14</f>
        <v>5224.6</v>
      </c>
      <c r="J15">
        <v>6</v>
      </c>
      <c r="K15">
        <v>2</v>
      </c>
      <c r="L15">
        <v>4</v>
      </c>
      <c r="M15" s="7">
        <f t="shared" si="4"/>
        <v>0</v>
      </c>
      <c r="N15" s="7" t="e">
        <f>I15*#REF!*K15</f>
        <v>#REF!</v>
      </c>
      <c r="O15" s="7" t="e">
        <f>#REF!*I15*L15</f>
        <v>#REF!</v>
      </c>
      <c r="P15" s="9" t="e">
        <f t="shared" si="5"/>
        <v>#REF!</v>
      </c>
      <c r="Q15" s="5">
        <v>0.13</v>
      </c>
      <c r="R15" s="5">
        <v>0</v>
      </c>
      <c r="S15">
        <v>6</v>
      </c>
      <c r="T15">
        <v>6</v>
      </c>
      <c r="U15">
        <f t="shared" si="6"/>
        <v>4075.1880000000006</v>
      </c>
      <c r="V15">
        <f t="shared" si="7"/>
        <v>0</v>
      </c>
      <c r="W15">
        <f t="shared" si="8"/>
        <v>4075.1880000000006</v>
      </c>
      <c r="AL15">
        <f>AL14</f>
        <v>5224.6</v>
      </c>
      <c r="AM15" s="5" t="e">
        <f>C15+#REF!</f>
        <v>#REF!</v>
      </c>
      <c r="AN15" s="44">
        <v>0</v>
      </c>
    </row>
    <row r="16" spans="1:40" ht="18.75">
      <c r="A16" s="89" t="s">
        <v>16</v>
      </c>
      <c r="B16" s="83" t="s">
        <v>10</v>
      </c>
      <c r="C16" s="96">
        <v>1.09</v>
      </c>
      <c r="D16" s="90">
        <f t="shared" si="0"/>
        <v>68337.76800000001</v>
      </c>
      <c r="E16" s="90">
        <f>D16</f>
        <v>68337.76800000001</v>
      </c>
      <c r="F16" s="90">
        <f t="shared" si="1"/>
        <v>68337.76800000001</v>
      </c>
      <c r="G16" s="91">
        <f t="shared" si="2"/>
        <v>1.1444302176659003</v>
      </c>
      <c r="H16" s="6">
        <f t="shared" si="3"/>
        <v>1.2211907810448</v>
      </c>
      <c r="I16" s="8">
        <f>I15</f>
        <v>5224.6</v>
      </c>
      <c r="J16">
        <v>6</v>
      </c>
      <c r="K16">
        <v>2</v>
      </c>
      <c r="L16">
        <v>4</v>
      </c>
      <c r="M16" s="7">
        <f t="shared" si="4"/>
        <v>34168.884000000005</v>
      </c>
      <c r="N16" s="7" t="e">
        <f>I16*#REF!*K16</f>
        <v>#REF!</v>
      </c>
      <c r="O16" s="7" t="e">
        <f>#REF!*I16*L16</f>
        <v>#REF!</v>
      </c>
      <c r="P16" s="9" t="e">
        <f t="shared" si="5"/>
        <v>#REF!</v>
      </c>
      <c r="Q16" s="5">
        <v>0.79</v>
      </c>
      <c r="R16" s="5">
        <v>0.82</v>
      </c>
      <c r="S16">
        <v>6</v>
      </c>
      <c r="T16">
        <v>6</v>
      </c>
      <c r="U16">
        <f t="shared" si="6"/>
        <v>24764.604</v>
      </c>
      <c r="V16">
        <f t="shared" si="7"/>
        <v>25705.032000000003</v>
      </c>
      <c r="W16">
        <f t="shared" si="8"/>
        <v>50469.636</v>
      </c>
      <c r="AL16">
        <f>AL15</f>
        <v>5224.6</v>
      </c>
      <c r="AM16" s="5" t="e">
        <f>C16+#REF!</f>
        <v>#REF!</v>
      </c>
      <c r="AN16" s="44">
        <v>0.58</v>
      </c>
    </row>
    <row r="17" spans="1:40" ht="18.75">
      <c r="A17" s="89" t="s">
        <v>17</v>
      </c>
      <c r="B17" s="83" t="s">
        <v>14</v>
      </c>
      <c r="C17" s="96"/>
      <c r="D17" s="90">
        <f t="shared" si="0"/>
        <v>0</v>
      </c>
      <c r="E17" s="90">
        <f>D17</f>
        <v>0</v>
      </c>
      <c r="F17" s="90">
        <f t="shared" si="1"/>
        <v>0</v>
      </c>
      <c r="G17" s="91">
        <f t="shared" si="2"/>
        <v>0</v>
      </c>
      <c r="H17" s="6">
        <f t="shared" si="3"/>
        <v>0</v>
      </c>
      <c r="I17" s="8">
        <f>I16</f>
        <v>5224.6</v>
      </c>
      <c r="J17">
        <v>6</v>
      </c>
      <c r="K17">
        <v>2</v>
      </c>
      <c r="L17">
        <v>4</v>
      </c>
      <c r="M17" s="7">
        <f t="shared" si="4"/>
        <v>0</v>
      </c>
      <c r="N17" s="7" t="e">
        <f>I17*#REF!*K17</f>
        <v>#REF!</v>
      </c>
      <c r="O17" s="7" t="e">
        <f>#REF!*I17*L17</f>
        <v>#REF!</v>
      </c>
      <c r="P17" s="9" t="e">
        <f t="shared" si="5"/>
        <v>#REF!</v>
      </c>
      <c r="Q17" s="5">
        <v>1.24</v>
      </c>
      <c r="R17" s="5">
        <v>1.24</v>
      </c>
      <c r="S17">
        <v>6</v>
      </c>
      <c r="T17">
        <v>6</v>
      </c>
      <c r="U17">
        <f t="shared" si="6"/>
        <v>38871.024000000005</v>
      </c>
      <c r="V17">
        <f t="shared" si="7"/>
        <v>38871.024</v>
      </c>
      <c r="W17">
        <f t="shared" si="8"/>
        <v>77742.04800000001</v>
      </c>
      <c r="AL17">
        <f>AL16</f>
        <v>5224.6</v>
      </c>
      <c r="AM17" s="5" t="e">
        <f>C17+#REF!</f>
        <v>#REF!</v>
      </c>
      <c r="AN17" s="44">
        <v>1.24</v>
      </c>
    </row>
    <row r="18" spans="1:40" ht="56.25">
      <c r="A18" s="89" t="s">
        <v>18</v>
      </c>
      <c r="B18" s="83" t="s">
        <v>19</v>
      </c>
      <c r="C18" s="96">
        <f>1.99+3.92</f>
        <v>5.91</v>
      </c>
      <c r="D18" s="90">
        <f t="shared" si="0"/>
        <v>370528.63200000004</v>
      </c>
      <c r="E18" s="90">
        <v>305856.22</v>
      </c>
      <c r="F18" s="90">
        <f t="shared" si="1"/>
        <v>370528.63200000004</v>
      </c>
      <c r="G18" s="91">
        <f t="shared" si="2"/>
        <v>6.2051216389041</v>
      </c>
      <c r="H18" s="6">
        <f t="shared" si="3"/>
        <v>6.6213188219951995</v>
      </c>
      <c r="I18" s="8">
        <f>I17</f>
        <v>5224.6</v>
      </c>
      <c r="J18">
        <v>6</v>
      </c>
      <c r="K18">
        <v>2</v>
      </c>
      <c r="L18">
        <v>4</v>
      </c>
      <c r="M18" s="7">
        <f t="shared" si="4"/>
        <v>185264.31600000002</v>
      </c>
      <c r="N18" s="7" t="e">
        <f>I18*#REF!*K18</f>
        <v>#REF!</v>
      </c>
      <c r="O18" s="7" t="e">
        <f>#REF!*I18*L18</f>
        <v>#REF!</v>
      </c>
      <c r="P18" s="9" t="e">
        <f t="shared" si="5"/>
        <v>#REF!</v>
      </c>
      <c r="Q18" s="5">
        <v>4.21</v>
      </c>
      <c r="R18" s="5">
        <v>4.62</v>
      </c>
      <c r="S18">
        <v>6</v>
      </c>
      <c r="T18">
        <v>6</v>
      </c>
      <c r="U18">
        <f t="shared" si="6"/>
        <v>131973.396</v>
      </c>
      <c r="V18">
        <f t="shared" si="7"/>
        <v>144825.912</v>
      </c>
      <c r="W18">
        <f t="shared" si="8"/>
        <v>276799.308</v>
      </c>
      <c r="AL18">
        <f>AL17</f>
        <v>5224.6</v>
      </c>
      <c r="AM18" s="5" t="e">
        <f>C18+#REF!</f>
        <v>#REF!</v>
      </c>
      <c r="AN18" s="44">
        <v>5.18</v>
      </c>
    </row>
    <row r="19" spans="1:18" ht="18.75">
      <c r="A19" s="89"/>
      <c r="B19" s="93" t="s">
        <v>62</v>
      </c>
      <c r="C19" s="90"/>
      <c r="D19" s="90"/>
      <c r="E19" s="92"/>
      <c r="F19" s="90"/>
      <c r="G19" s="91"/>
      <c r="H19" s="6"/>
      <c r="I19" s="8"/>
      <c r="M19" s="7"/>
      <c r="N19" s="7"/>
      <c r="O19" s="7"/>
      <c r="P19" s="9"/>
      <c r="Q19" s="5"/>
      <c r="R19" s="5"/>
    </row>
    <row r="20" spans="1:45" ht="37.5" customHeight="1">
      <c r="A20" s="89"/>
      <c r="B20" s="83" t="s">
        <v>176</v>
      </c>
      <c r="C20" s="90"/>
      <c r="D20" s="90"/>
      <c r="E20" s="92">
        <v>17105.65</v>
      </c>
      <c r="F20" s="90"/>
      <c r="G20" s="91"/>
      <c r="H20" s="6"/>
      <c r="I20" s="8"/>
      <c r="M20" s="7"/>
      <c r="N20" s="7"/>
      <c r="O20" s="7"/>
      <c r="P20" s="9"/>
      <c r="Q20" s="5"/>
      <c r="R20" s="5"/>
      <c r="AS20" t="s">
        <v>144</v>
      </c>
    </row>
    <row r="21" spans="1:18" ht="18.75">
      <c r="A21" s="89"/>
      <c r="B21" s="83" t="s">
        <v>162</v>
      </c>
      <c r="C21" s="90"/>
      <c r="D21" s="90"/>
      <c r="E21" s="92">
        <v>784.17</v>
      </c>
      <c r="F21" s="90"/>
      <c r="G21" s="91"/>
      <c r="H21" s="6"/>
      <c r="I21" s="8"/>
      <c r="M21" s="7"/>
      <c r="N21" s="7"/>
      <c r="O21" s="7"/>
      <c r="P21" s="9"/>
      <c r="Q21" s="5"/>
      <c r="R21" s="5"/>
    </row>
    <row r="22" spans="1:18" ht="18.75">
      <c r="A22" s="89"/>
      <c r="B22" s="93" t="s">
        <v>64</v>
      </c>
      <c r="C22" s="90"/>
      <c r="D22" s="90"/>
      <c r="E22" s="92"/>
      <c r="F22" s="90"/>
      <c r="G22" s="91"/>
      <c r="H22" s="6"/>
      <c r="I22" s="8"/>
      <c r="M22" s="7"/>
      <c r="N22" s="7"/>
      <c r="O22" s="7"/>
      <c r="P22" s="9"/>
      <c r="Q22" s="5"/>
      <c r="R22" s="5"/>
    </row>
    <row r="23" spans="1:18" ht="93.75">
      <c r="A23" s="89"/>
      <c r="B23" s="83" t="s">
        <v>254</v>
      </c>
      <c r="C23" s="90"/>
      <c r="D23" s="90"/>
      <c r="E23" s="92">
        <v>22883.04</v>
      </c>
      <c r="F23" s="90"/>
      <c r="G23" s="91"/>
      <c r="H23" s="6"/>
      <c r="I23" s="8"/>
      <c r="M23" s="7"/>
      <c r="N23" s="7"/>
      <c r="O23" s="7"/>
      <c r="P23" s="9"/>
      <c r="Q23" s="5"/>
      <c r="R23" s="5"/>
    </row>
    <row r="24" spans="1:18" ht="56.25">
      <c r="A24" s="89"/>
      <c r="B24" s="83" t="s">
        <v>202</v>
      </c>
      <c r="C24" s="90"/>
      <c r="D24" s="90"/>
      <c r="E24" s="92">
        <v>5112.22</v>
      </c>
      <c r="F24" s="90"/>
      <c r="G24" s="91"/>
      <c r="H24" s="6"/>
      <c r="I24" s="8"/>
      <c r="M24" s="7"/>
      <c r="N24" s="7"/>
      <c r="O24" s="7"/>
      <c r="P24" s="9"/>
      <c r="Q24" s="5"/>
      <c r="R24" s="5"/>
    </row>
    <row r="25" spans="1:18" ht="18.75">
      <c r="A25" s="89"/>
      <c r="B25" s="83" t="s">
        <v>221</v>
      </c>
      <c r="C25" s="90"/>
      <c r="D25" s="90"/>
      <c r="E25" s="92">
        <v>1756.9</v>
      </c>
      <c r="F25" s="90"/>
      <c r="G25" s="91"/>
      <c r="H25" s="6"/>
      <c r="I25" s="8"/>
      <c r="M25" s="7"/>
      <c r="N25" s="7"/>
      <c r="O25" s="7"/>
      <c r="P25" s="9"/>
      <c r="Q25" s="5"/>
      <c r="R25" s="5"/>
    </row>
    <row r="26" spans="1:18" ht="18.75">
      <c r="A26" s="89"/>
      <c r="B26" s="93" t="s">
        <v>65</v>
      </c>
      <c r="C26" s="90"/>
      <c r="D26" s="90"/>
      <c r="E26" s="92"/>
      <c r="F26" s="90"/>
      <c r="G26" s="91"/>
      <c r="H26" s="6"/>
      <c r="I26" s="8"/>
      <c r="M26" s="7"/>
      <c r="N26" s="7"/>
      <c r="O26" s="7"/>
      <c r="P26" s="9"/>
      <c r="Q26" s="5"/>
      <c r="R26" s="5"/>
    </row>
    <row r="27" spans="1:18" ht="18.75">
      <c r="A27" s="89"/>
      <c r="B27" s="83" t="s">
        <v>305</v>
      </c>
      <c r="C27" s="90"/>
      <c r="D27" s="90"/>
      <c r="E27" s="92">
        <v>6710.84</v>
      </c>
      <c r="F27" s="90"/>
      <c r="G27" s="91"/>
      <c r="H27" s="6"/>
      <c r="I27" s="8"/>
      <c r="M27" s="7"/>
      <c r="N27" s="7"/>
      <c r="O27" s="7"/>
      <c r="P27" s="9"/>
      <c r="Q27" s="5"/>
      <c r="R27" s="5"/>
    </row>
    <row r="28" spans="1:18" ht="37.5">
      <c r="A28" s="89"/>
      <c r="B28" s="83" t="s">
        <v>322</v>
      </c>
      <c r="C28" s="90"/>
      <c r="D28" s="90"/>
      <c r="E28" s="92">
        <v>3582.46</v>
      </c>
      <c r="F28" s="90"/>
      <c r="G28" s="91"/>
      <c r="H28" s="6"/>
      <c r="I28" s="8"/>
      <c r="M28" s="7"/>
      <c r="N28" s="7"/>
      <c r="O28" s="7"/>
      <c r="P28" s="9"/>
      <c r="Q28" s="5"/>
      <c r="R28" s="5"/>
    </row>
    <row r="29" spans="1:18" ht="56.25">
      <c r="A29" s="89"/>
      <c r="B29" s="83" t="s">
        <v>329</v>
      </c>
      <c r="C29" s="90"/>
      <c r="D29" s="90"/>
      <c r="E29" s="92">
        <v>4500.03</v>
      </c>
      <c r="F29" s="90"/>
      <c r="G29" s="91"/>
      <c r="H29" s="6"/>
      <c r="I29" s="8"/>
      <c r="M29" s="7"/>
      <c r="N29" s="7"/>
      <c r="O29" s="7"/>
      <c r="P29" s="9"/>
      <c r="Q29" s="5"/>
      <c r="R29" s="5"/>
    </row>
    <row r="30" spans="1:23" ht="18.75">
      <c r="A30" s="88"/>
      <c r="B30" s="96" t="s">
        <v>66</v>
      </c>
      <c r="C30" s="90"/>
      <c r="D30" s="90"/>
      <c r="E30" s="92"/>
      <c r="F30" s="90"/>
      <c r="G30" s="91"/>
      <c r="H30" s="6"/>
      <c r="I30" s="8"/>
      <c r="J30">
        <v>6</v>
      </c>
      <c r="K30">
        <v>2</v>
      </c>
      <c r="L30">
        <v>4</v>
      </c>
      <c r="M30" s="7">
        <f>C30*I30*J30</f>
        <v>0</v>
      </c>
      <c r="N30" s="7" t="e">
        <f>I30*#REF!*K30</f>
        <v>#REF!</v>
      </c>
      <c r="O30" s="7" t="e">
        <f>#REF!*I30*L30</f>
        <v>#REF!</v>
      </c>
      <c r="P30" s="10"/>
      <c r="Q30" s="5"/>
      <c r="U30">
        <f>I30*Q30*T30</f>
        <v>0</v>
      </c>
      <c r="V30">
        <f>T30*R30*I30</f>
        <v>0</v>
      </c>
      <c r="W30">
        <f>SUM(U30:V30)</f>
        <v>0</v>
      </c>
    </row>
    <row r="31" spans="1:23" ht="56.25">
      <c r="A31" s="89"/>
      <c r="B31" s="82" t="s">
        <v>266</v>
      </c>
      <c r="C31" s="90"/>
      <c r="D31" s="90"/>
      <c r="E31" s="92">
        <v>15771.12</v>
      </c>
      <c r="F31" s="90"/>
      <c r="G31" s="91"/>
      <c r="H31" s="6"/>
      <c r="I31" s="8"/>
      <c r="J31">
        <v>6</v>
      </c>
      <c r="K31">
        <v>2</v>
      </c>
      <c r="L31">
        <v>4</v>
      </c>
      <c r="M31" s="7">
        <f>C31*I31*J31</f>
        <v>0</v>
      </c>
      <c r="N31" s="7" t="e">
        <f>I31*#REF!*K31</f>
        <v>#REF!</v>
      </c>
      <c r="O31" s="7" t="e">
        <f>#REF!*I31*L31</f>
        <v>#REF!</v>
      </c>
      <c r="P31" s="10"/>
      <c r="Q31" s="5"/>
      <c r="U31">
        <f>I31*Q31*T31</f>
        <v>0</v>
      </c>
      <c r="V31">
        <f>T31*R31*I31</f>
        <v>0</v>
      </c>
      <c r="W31">
        <f>SUM(U31:V31)</f>
        <v>0</v>
      </c>
    </row>
    <row r="32" spans="1:17" ht="21.75" customHeight="1">
      <c r="A32" s="89"/>
      <c r="B32" s="83" t="s">
        <v>292</v>
      </c>
      <c r="C32" s="90"/>
      <c r="D32" s="90"/>
      <c r="E32" s="92">
        <v>693.97</v>
      </c>
      <c r="F32" s="90"/>
      <c r="G32" s="91"/>
      <c r="H32" s="6"/>
      <c r="I32" s="8"/>
      <c r="M32" s="7"/>
      <c r="N32" s="7"/>
      <c r="O32" s="7"/>
      <c r="P32" s="10"/>
      <c r="Q32" s="5"/>
    </row>
    <row r="33" spans="1:17" ht="21.75" customHeight="1">
      <c r="A33" s="89"/>
      <c r="B33" s="83" t="s">
        <v>297</v>
      </c>
      <c r="C33" s="90"/>
      <c r="D33" s="90"/>
      <c r="E33" s="92">
        <v>888.89</v>
      </c>
      <c r="F33" s="90"/>
      <c r="G33" s="91"/>
      <c r="H33" s="6"/>
      <c r="I33" s="8"/>
      <c r="M33" s="7"/>
      <c r="N33" s="7"/>
      <c r="O33" s="7"/>
      <c r="P33" s="10"/>
      <c r="Q33" s="5"/>
    </row>
    <row r="34" spans="1:17" ht="18.75">
      <c r="A34" s="89"/>
      <c r="B34" s="93" t="s">
        <v>67</v>
      </c>
      <c r="C34" s="90"/>
      <c r="D34" s="90"/>
      <c r="E34" s="92"/>
      <c r="F34" s="90"/>
      <c r="G34" s="91"/>
      <c r="H34" s="6"/>
      <c r="I34" s="8"/>
      <c r="M34" s="7"/>
      <c r="N34" s="7"/>
      <c r="O34" s="7"/>
      <c r="P34" s="10"/>
      <c r="Q34" s="5"/>
    </row>
    <row r="35" spans="1:17" ht="37.5">
      <c r="A35" s="89"/>
      <c r="B35" s="93" t="s">
        <v>345</v>
      </c>
      <c r="C35" s="90"/>
      <c r="D35" s="90"/>
      <c r="E35" s="92">
        <v>967.08</v>
      </c>
      <c r="F35" s="90"/>
      <c r="G35" s="91"/>
      <c r="H35" s="6"/>
      <c r="I35" s="8"/>
      <c r="M35" s="7"/>
      <c r="N35" s="7"/>
      <c r="O35" s="7"/>
      <c r="P35" s="10"/>
      <c r="Q35" s="5"/>
    </row>
    <row r="36" spans="1:17" ht="18.75">
      <c r="A36" s="89"/>
      <c r="B36" s="93" t="s">
        <v>362</v>
      </c>
      <c r="C36" s="90"/>
      <c r="D36" s="90"/>
      <c r="E36" s="92">
        <v>3606.24</v>
      </c>
      <c r="F36" s="90"/>
      <c r="G36" s="91"/>
      <c r="H36" s="6"/>
      <c r="I36" s="8"/>
      <c r="M36" s="7"/>
      <c r="N36" s="7"/>
      <c r="O36" s="7"/>
      <c r="P36" s="10"/>
      <c r="Q36" s="5"/>
    </row>
    <row r="37" spans="1:17" ht="37.5">
      <c r="A37" s="89"/>
      <c r="B37" s="93" t="s">
        <v>373</v>
      </c>
      <c r="C37" s="90"/>
      <c r="D37" s="90"/>
      <c r="E37" s="92">
        <v>9093.5</v>
      </c>
      <c r="F37" s="90"/>
      <c r="G37" s="91"/>
      <c r="H37" s="6"/>
      <c r="I37" s="8"/>
      <c r="M37" s="7"/>
      <c r="N37" s="7"/>
      <c r="O37" s="7"/>
      <c r="P37" s="10"/>
      <c r="Q37" s="5"/>
    </row>
    <row r="38" spans="1:17" ht="18.75" customHeight="1">
      <c r="A38" s="89"/>
      <c r="B38" s="93" t="s">
        <v>68</v>
      </c>
      <c r="C38" s="90"/>
      <c r="D38" s="90"/>
      <c r="E38" s="92"/>
      <c r="F38" s="90"/>
      <c r="G38" s="91"/>
      <c r="H38" s="6"/>
      <c r="I38" s="8"/>
      <c r="M38" s="7"/>
      <c r="N38" s="7"/>
      <c r="O38" s="7"/>
      <c r="P38" s="10"/>
      <c r="Q38" s="5"/>
    </row>
    <row r="39" spans="1:17" ht="75">
      <c r="A39" s="89"/>
      <c r="B39" s="83" t="s">
        <v>401</v>
      </c>
      <c r="C39" s="90"/>
      <c r="D39" s="90"/>
      <c r="E39" s="92">
        <v>120988.7</v>
      </c>
      <c r="F39" s="90"/>
      <c r="G39" s="91"/>
      <c r="H39" s="6"/>
      <c r="I39" s="8"/>
      <c r="M39" s="7"/>
      <c r="N39" s="7"/>
      <c r="O39" s="7"/>
      <c r="P39" s="10"/>
      <c r="Q39" s="5"/>
    </row>
    <row r="40" spans="1:17" ht="37.5">
      <c r="A40" s="89"/>
      <c r="B40" s="83" t="s">
        <v>420</v>
      </c>
      <c r="C40" s="90"/>
      <c r="D40" s="90"/>
      <c r="E40" s="92">
        <v>605.86</v>
      </c>
      <c r="F40" s="90"/>
      <c r="G40" s="91"/>
      <c r="H40" s="6"/>
      <c r="I40" s="8"/>
      <c r="M40" s="7"/>
      <c r="N40" s="7"/>
      <c r="O40" s="7"/>
      <c r="P40" s="10"/>
      <c r="Q40" s="5"/>
    </row>
    <row r="41" spans="1:17" ht="18.75">
      <c r="A41" s="89"/>
      <c r="B41" s="93" t="s">
        <v>69</v>
      </c>
      <c r="C41" s="90"/>
      <c r="D41" s="90"/>
      <c r="E41" s="92"/>
      <c r="F41" s="90"/>
      <c r="G41" s="91"/>
      <c r="H41" s="6"/>
      <c r="I41" s="8"/>
      <c r="M41" s="7"/>
      <c r="N41" s="7"/>
      <c r="O41" s="7"/>
      <c r="P41" s="10"/>
      <c r="Q41" s="5"/>
    </row>
    <row r="42" spans="1:17" ht="75">
      <c r="A42" s="89"/>
      <c r="B42" s="83" t="s">
        <v>442</v>
      </c>
      <c r="C42" s="90"/>
      <c r="D42" s="90"/>
      <c r="E42" s="92">
        <v>7714.74</v>
      </c>
      <c r="F42" s="90"/>
      <c r="G42" s="91"/>
      <c r="H42" s="6"/>
      <c r="I42" s="8"/>
      <c r="M42" s="7"/>
      <c r="N42" s="7"/>
      <c r="O42" s="7"/>
      <c r="P42" s="10"/>
      <c r="Q42" s="5"/>
    </row>
    <row r="43" spans="1:17" ht="75">
      <c r="A43" s="89"/>
      <c r="B43" s="83" t="s">
        <v>432</v>
      </c>
      <c r="C43" s="90"/>
      <c r="D43" s="90"/>
      <c r="E43" s="92">
        <v>3773.12</v>
      </c>
      <c r="F43" s="90"/>
      <c r="G43" s="91"/>
      <c r="H43" s="6"/>
      <c r="I43" s="8"/>
      <c r="M43" s="7"/>
      <c r="N43" s="7"/>
      <c r="O43" s="7"/>
      <c r="P43" s="10"/>
      <c r="Q43" s="5"/>
    </row>
    <row r="44" spans="1:17" ht="37.5">
      <c r="A44" s="89"/>
      <c r="B44" s="83" t="s">
        <v>465</v>
      </c>
      <c r="C44" s="90"/>
      <c r="D44" s="90"/>
      <c r="E44" s="92">
        <v>9527.73</v>
      </c>
      <c r="F44" s="90"/>
      <c r="G44" s="91"/>
      <c r="H44" s="6"/>
      <c r="I44" s="8"/>
      <c r="M44" s="7"/>
      <c r="N44" s="7"/>
      <c r="O44" s="7"/>
      <c r="P44" s="10"/>
      <c r="Q44" s="5"/>
    </row>
    <row r="45" spans="1:17" ht="18.75">
      <c r="A45" s="89"/>
      <c r="B45" s="93" t="s">
        <v>81</v>
      </c>
      <c r="C45" s="90"/>
      <c r="D45" s="90"/>
      <c r="E45" s="92"/>
      <c r="F45" s="90"/>
      <c r="G45" s="91"/>
      <c r="H45" s="6"/>
      <c r="I45" s="8"/>
      <c r="M45" s="7"/>
      <c r="N45" s="7"/>
      <c r="O45" s="7"/>
      <c r="P45" s="10"/>
      <c r="Q45" s="5"/>
    </row>
    <row r="46" spans="1:17" ht="18.75">
      <c r="A46" s="89"/>
      <c r="B46" s="93" t="s">
        <v>493</v>
      </c>
      <c r="C46" s="90"/>
      <c r="D46" s="90"/>
      <c r="E46" s="92">
        <v>74.29</v>
      </c>
      <c r="F46" s="90"/>
      <c r="G46" s="91"/>
      <c r="H46" s="6"/>
      <c r="I46" s="8"/>
      <c r="M46" s="7"/>
      <c r="N46" s="7"/>
      <c r="O46" s="7"/>
      <c r="P46" s="10"/>
      <c r="Q46" s="5"/>
    </row>
    <row r="47" spans="1:17" ht="56.25">
      <c r="A47" s="89"/>
      <c r="B47" s="93" t="s">
        <v>479</v>
      </c>
      <c r="C47" s="90"/>
      <c r="D47" s="90"/>
      <c r="E47" s="92">
        <v>6210.76</v>
      </c>
      <c r="F47" s="90"/>
      <c r="G47" s="91"/>
      <c r="H47" s="6"/>
      <c r="I47" s="8"/>
      <c r="M47" s="7"/>
      <c r="N47" s="7"/>
      <c r="O47" s="7"/>
      <c r="P47" s="10"/>
      <c r="Q47" s="5"/>
    </row>
    <row r="48" spans="1:17" ht="75">
      <c r="A48" s="89"/>
      <c r="B48" s="93" t="s">
        <v>507</v>
      </c>
      <c r="C48" s="90"/>
      <c r="D48" s="90"/>
      <c r="E48" s="92">
        <v>11386.51</v>
      </c>
      <c r="F48" s="90"/>
      <c r="G48" s="91"/>
      <c r="H48" s="6"/>
      <c r="I48" s="8"/>
      <c r="M48" s="7"/>
      <c r="N48" s="7"/>
      <c r="O48" s="7"/>
      <c r="P48" s="10"/>
      <c r="Q48" s="5"/>
    </row>
    <row r="49" spans="1:17" ht="18.75">
      <c r="A49" s="89"/>
      <c r="B49" s="93" t="s">
        <v>82</v>
      </c>
      <c r="C49" s="90"/>
      <c r="D49" s="90"/>
      <c r="E49" s="92"/>
      <c r="F49" s="90"/>
      <c r="G49" s="91"/>
      <c r="H49" s="6"/>
      <c r="I49" s="8"/>
      <c r="M49" s="7"/>
      <c r="N49" s="7"/>
      <c r="O49" s="7"/>
      <c r="P49" s="10"/>
      <c r="Q49" s="5"/>
    </row>
    <row r="50" spans="1:17" ht="37.5">
      <c r="A50" s="89"/>
      <c r="B50" s="83" t="s">
        <v>544</v>
      </c>
      <c r="C50" s="90"/>
      <c r="D50" s="90"/>
      <c r="E50" s="92">
        <v>9886.49</v>
      </c>
      <c r="F50" s="90"/>
      <c r="G50" s="91"/>
      <c r="H50" s="6"/>
      <c r="I50" s="8"/>
      <c r="M50" s="7"/>
      <c r="N50" s="7"/>
      <c r="O50" s="7"/>
      <c r="P50" s="10"/>
      <c r="Q50" s="5"/>
    </row>
    <row r="51" spans="1:17" ht="63.75" customHeight="1">
      <c r="A51" s="89"/>
      <c r="B51" s="83" t="s">
        <v>529</v>
      </c>
      <c r="C51" s="90"/>
      <c r="D51" s="90"/>
      <c r="E51" s="92">
        <v>1724.19</v>
      </c>
      <c r="F51" s="90"/>
      <c r="G51" s="91"/>
      <c r="H51" s="6"/>
      <c r="I51" s="8"/>
      <c r="M51" s="7"/>
      <c r="N51" s="7"/>
      <c r="O51" s="7"/>
      <c r="P51" s="10"/>
      <c r="Q51" s="5"/>
    </row>
    <row r="52" spans="1:17" ht="21" customHeight="1">
      <c r="A52" s="89"/>
      <c r="B52" s="93" t="s">
        <v>83</v>
      </c>
      <c r="C52" s="90"/>
      <c r="D52" s="90"/>
      <c r="E52" s="92"/>
      <c r="F52" s="90"/>
      <c r="G52" s="91"/>
      <c r="H52" s="6"/>
      <c r="I52" s="8"/>
      <c r="M52" s="7"/>
      <c r="N52" s="7"/>
      <c r="O52" s="7"/>
      <c r="P52" s="10"/>
      <c r="Q52" s="5"/>
    </row>
    <row r="53" spans="1:17" ht="59.25" customHeight="1">
      <c r="A53" s="89"/>
      <c r="B53" s="94" t="s">
        <v>601</v>
      </c>
      <c r="C53" s="90"/>
      <c r="D53" s="90"/>
      <c r="E53" s="92">
        <v>10180.82</v>
      </c>
      <c r="F53" s="90"/>
      <c r="G53" s="91"/>
      <c r="H53" s="6"/>
      <c r="I53" s="8"/>
      <c r="M53" s="7"/>
      <c r="N53" s="7"/>
      <c r="O53" s="7"/>
      <c r="P53" s="10"/>
      <c r="Q53" s="5"/>
    </row>
    <row r="54" spans="1:17" ht="21.75" customHeight="1">
      <c r="A54" s="89"/>
      <c r="B54" s="94" t="s">
        <v>564</v>
      </c>
      <c r="C54" s="90"/>
      <c r="D54" s="90"/>
      <c r="E54" s="92">
        <v>2951</v>
      </c>
      <c r="F54" s="90"/>
      <c r="G54" s="91"/>
      <c r="H54" s="6"/>
      <c r="I54" s="8"/>
      <c r="M54" s="7"/>
      <c r="N54" s="7"/>
      <c r="O54" s="7"/>
      <c r="P54" s="10"/>
      <c r="Q54" s="5"/>
    </row>
    <row r="55" spans="1:17" ht="21.75" customHeight="1">
      <c r="A55" s="89"/>
      <c r="B55" s="94" t="s">
        <v>579</v>
      </c>
      <c r="C55" s="90"/>
      <c r="D55" s="90"/>
      <c r="E55" s="92">
        <v>1002.95</v>
      </c>
      <c r="F55" s="90"/>
      <c r="G55" s="91"/>
      <c r="H55" s="6"/>
      <c r="I55" s="8"/>
      <c r="M55" s="7"/>
      <c r="N55" s="7"/>
      <c r="O55" s="7"/>
      <c r="P55" s="10"/>
      <c r="Q55" s="5"/>
    </row>
    <row r="56" spans="1:17" ht="21" customHeight="1">
      <c r="A56" s="89"/>
      <c r="B56" s="93" t="s">
        <v>84</v>
      </c>
      <c r="C56" s="90"/>
      <c r="D56" s="90"/>
      <c r="E56" s="92"/>
      <c r="F56" s="90"/>
      <c r="G56" s="91"/>
      <c r="H56" s="6"/>
      <c r="I56" s="8"/>
      <c r="M56" s="7"/>
      <c r="N56" s="7"/>
      <c r="O56" s="7"/>
      <c r="P56" s="10"/>
      <c r="Q56" s="5"/>
    </row>
    <row r="57" spans="1:17" ht="55.5" customHeight="1">
      <c r="A57" s="89"/>
      <c r="B57" s="83" t="s">
        <v>647</v>
      </c>
      <c r="C57" s="90"/>
      <c r="D57" s="90"/>
      <c r="E57" s="92">
        <v>149615.62</v>
      </c>
      <c r="F57" s="90"/>
      <c r="G57" s="91"/>
      <c r="H57" s="6"/>
      <c r="I57" s="8"/>
      <c r="M57" s="7"/>
      <c r="N57" s="7"/>
      <c r="O57" s="7"/>
      <c r="P57" s="10"/>
      <c r="Q57" s="5"/>
    </row>
    <row r="58" spans="1:17" ht="23.25" customHeight="1">
      <c r="A58" s="89"/>
      <c r="B58" s="83" t="s">
        <v>620</v>
      </c>
      <c r="C58" s="90"/>
      <c r="D58" s="90"/>
      <c r="E58" s="92">
        <v>655.96</v>
      </c>
      <c r="F58" s="90"/>
      <c r="G58" s="91"/>
      <c r="H58" s="6"/>
      <c r="I58" s="8"/>
      <c r="M58" s="7"/>
      <c r="N58" s="7"/>
      <c r="O58" s="7"/>
      <c r="P58" s="10"/>
      <c r="Q58" s="5"/>
    </row>
    <row r="59" spans="1:17" ht="20.25" customHeight="1">
      <c r="A59" s="89"/>
      <c r="B59" s="93" t="s">
        <v>85</v>
      </c>
      <c r="C59" s="90"/>
      <c r="D59" s="90"/>
      <c r="E59" s="92"/>
      <c r="F59" s="90"/>
      <c r="G59" s="91"/>
      <c r="H59" s="6"/>
      <c r="I59" s="8"/>
      <c r="M59" s="7"/>
      <c r="N59" s="7"/>
      <c r="O59" s="7"/>
      <c r="P59" s="10"/>
      <c r="Q59" s="5"/>
    </row>
    <row r="60" spans="1:17" ht="61.5" customHeight="1">
      <c r="A60" s="89"/>
      <c r="B60" s="83" t="s">
        <v>689</v>
      </c>
      <c r="C60" s="90"/>
      <c r="D60" s="90"/>
      <c r="E60" s="92">
        <v>-125212.73</v>
      </c>
      <c r="F60" s="90"/>
      <c r="G60" s="91"/>
      <c r="H60" s="6"/>
      <c r="I60" s="8"/>
      <c r="M60" s="7"/>
      <c r="N60" s="7"/>
      <c r="O60" s="7"/>
      <c r="P60" s="10"/>
      <c r="Q60" s="5"/>
    </row>
    <row r="61" spans="1:17" ht="40.5" customHeight="1">
      <c r="A61" s="89"/>
      <c r="B61" s="83" t="s">
        <v>690</v>
      </c>
      <c r="C61" s="90"/>
      <c r="D61" s="90"/>
      <c r="E61" s="92">
        <v>1314.1</v>
      </c>
      <c r="F61" s="90"/>
      <c r="G61" s="91"/>
      <c r="H61" s="6"/>
      <c r="I61" s="8"/>
      <c r="M61" s="7"/>
      <c r="N61" s="7"/>
      <c r="O61" s="7"/>
      <c r="P61" s="10"/>
      <c r="Q61" s="5"/>
    </row>
    <row r="62" spans="1:23" ht="18.75">
      <c r="A62" s="87"/>
      <c r="B62" s="83" t="s">
        <v>11</v>
      </c>
      <c r="C62" s="88">
        <f>SUM(C13:C31)</f>
        <v>10.129999999999999</v>
      </c>
      <c r="D62" s="90">
        <f>SUM(D13:D39)</f>
        <v>635102.3760000002</v>
      </c>
      <c r="E62" s="90">
        <f>E13+E14+E16+E18</f>
        <v>570429.964</v>
      </c>
      <c r="F62" s="90">
        <f>SUM(F13:F39)</f>
        <v>635102.3760000002</v>
      </c>
      <c r="G62" s="91">
        <f>1.04993597951*C62</f>
        <v>10.635851472436299</v>
      </c>
      <c r="H62" s="6">
        <f>1.12035851472*C62</f>
        <v>11.349231754113598</v>
      </c>
      <c r="I62" s="8">
        <f>I18</f>
        <v>5224.6</v>
      </c>
      <c r="M62" s="7"/>
      <c r="P62" s="10"/>
      <c r="Q62" s="5">
        <f>SUM(Q13:Q31)</f>
        <v>8.75</v>
      </c>
      <c r="R62" s="5">
        <f>SUM(R13:R31)</f>
        <v>9.16</v>
      </c>
      <c r="S62" s="5"/>
      <c r="T62" s="5"/>
      <c r="U62" s="5">
        <f>SUM(U13:U31)</f>
        <v>274291.5</v>
      </c>
      <c r="V62" s="5">
        <f>SUM(V13:V31)</f>
        <v>287144.01600000006</v>
      </c>
      <c r="W62" s="5">
        <f>SUM(W13:W31)</f>
        <v>561435.5160000001</v>
      </c>
    </row>
    <row r="63" spans="1:23" ht="37.5" hidden="1">
      <c r="A63" s="87"/>
      <c r="B63" s="83" t="s">
        <v>134</v>
      </c>
      <c r="C63" s="93"/>
      <c r="D63" s="96">
        <v>-4878.26</v>
      </c>
      <c r="E63" s="97">
        <f>D63</f>
        <v>-4878.26</v>
      </c>
      <c r="F63" s="96"/>
      <c r="G63" s="98"/>
      <c r="H63" s="73"/>
      <c r="I63" s="8"/>
      <c r="M63" s="7"/>
      <c r="P63" s="10"/>
      <c r="Q63" s="5"/>
      <c r="R63" s="5"/>
      <c r="S63" s="5"/>
      <c r="T63" s="5"/>
      <c r="U63" s="5"/>
      <c r="V63" s="5"/>
      <c r="W63" s="5"/>
    </row>
    <row r="64" spans="1:23" ht="37.5" hidden="1">
      <c r="A64" s="87"/>
      <c r="B64" s="83" t="s">
        <v>135</v>
      </c>
      <c r="C64" s="93"/>
      <c r="D64" s="96">
        <f>D62+D63</f>
        <v>630224.1160000002</v>
      </c>
      <c r="E64" s="96">
        <f>E62+E63</f>
        <v>565551.704</v>
      </c>
      <c r="F64" s="96">
        <f>F62+F63</f>
        <v>635102.3760000002</v>
      </c>
      <c r="G64" s="98"/>
      <c r="H64" s="73"/>
      <c r="I64" s="8"/>
      <c r="M64" s="7"/>
      <c r="P64" s="10"/>
      <c r="Q64" s="5"/>
      <c r="R64" s="5"/>
      <c r="S64" s="5"/>
      <c r="T64" s="5"/>
      <c r="U64" s="5"/>
      <c r="V64" s="5"/>
      <c r="W64" s="5"/>
    </row>
    <row r="65" spans="1:40" ht="19.5" customHeight="1" hidden="1">
      <c r="A65" s="87">
        <v>5</v>
      </c>
      <c r="B65" s="99" t="s">
        <v>22</v>
      </c>
      <c r="C65" s="100">
        <v>1.85</v>
      </c>
      <c r="D65" s="90">
        <f>AL65*6*AM65</f>
        <v>107522.26800000001</v>
      </c>
      <c r="E65" s="92">
        <f>D65</f>
        <v>107522.26800000001</v>
      </c>
      <c r="F65" s="90">
        <f>AL65*12*AN65</f>
        <v>118493.928</v>
      </c>
      <c r="G65" s="101" t="e">
        <f>#REF!</f>
        <v>#REF!</v>
      </c>
      <c r="H65" s="5" t="e">
        <f>C65+#REF!</f>
        <v>#REF!</v>
      </c>
      <c r="I65" s="44">
        <v>3.43</v>
      </c>
      <c r="J65">
        <v>10</v>
      </c>
      <c r="K65">
        <v>2</v>
      </c>
      <c r="M65" s="7">
        <f>C65*I65*J65</f>
        <v>63.455000000000005</v>
      </c>
      <c r="N65" s="7" t="e">
        <f>#REF!*I65*K65</f>
        <v>#REF!</v>
      </c>
      <c r="O65" s="7" t="e">
        <f>SUM(M65:N65)</f>
        <v>#REF!</v>
      </c>
      <c r="P65" s="9"/>
      <c r="Q65" s="5">
        <v>1.47</v>
      </c>
      <c r="R65">
        <v>1.58</v>
      </c>
      <c r="S65">
        <v>6</v>
      </c>
      <c r="T65">
        <v>6</v>
      </c>
      <c r="U65">
        <f>Q65*I65*S65</f>
        <v>30.2526</v>
      </c>
      <c r="V65">
        <f>R65*T65*I65</f>
        <v>32.516400000000004</v>
      </c>
      <c r="W65">
        <f>SUM(U65:V65)</f>
        <v>62.769000000000005</v>
      </c>
      <c r="AB65" t="e">
        <f>#REF!</f>
        <v>#REF!</v>
      </c>
      <c r="AC65" s="49">
        <v>3.05</v>
      </c>
      <c r="AD65">
        <v>3.43</v>
      </c>
      <c r="AJ65" t="e">
        <f>#REF!</f>
        <v>#REF!</v>
      </c>
      <c r="AK65">
        <v>3.03</v>
      </c>
      <c r="AL65" s="49">
        <f>C7</f>
        <v>5224.6</v>
      </c>
      <c r="AM65">
        <v>3.43</v>
      </c>
      <c r="AN65">
        <v>1.89</v>
      </c>
    </row>
    <row r="66" spans="1:16" ht="18.75">
      <c r="A66" s="75"/>
      <c r="B66" s="102"/>
      <c r="C66" s="75"/>
      <c r="D66" s="75"/>
      <c r="E66" s="75"/>
      <c r="F66" s="75"/>
      <c r="G66" s="75"/>
      <c r="P66" s="10"/>
    </row>
    <row r="67" spans="1:16" ht="18.75">
      <c r="A67" s="153" t="s">
        <v>137</v>
      </c>
      <c r="B67" s="153"/>
      <c r="C67" s="140">
        <v>278149.87</v>
      </c>
      <c r="D67" s="74"/>
      <c r="E67" s="74" t="s">
        <v>13</v>
      </c>
      <c r="F67" s="75"/>
      <c r="G67" s="75"/>
      <c r="P67" s="10"/>
    </row>
    <row r="68" spans="1:16" ht="30.75" customHeight="1">
      <c r="A68" s="153" t="s">
        <v>715</v>
      </c>
      <c r="B68" s="153"/>
      <c r="C68" s="140">
        <v>228508.58</v>
      </c>
      <c r="D68" s="74"/>
      <c r="E68" s="74" t="s">
        <v>13</v>
      </c>
      <c r="F68" s="75"/>
      <c r="G68" s="75"/>
      <c r="P68" s="10"/>
    </row>
    <row r="69" spans="1:7" ht="18.75">
      <c r="A69" s="148" t="s">
        <v>12</v>
      </c>
      <c r="B69" s="148"/>
      <c r="C69" s="148"/>
      <c r="D69" s="148"/>
      <c r="E69" s="148"/>
      <c r="F69" s="148"/>
      <c r="G69" s="75"/>
    </row>
    <row r="70" spans="1:7" ht="18.75" customHeight="1" hidden="1">
      <c r="A70" s="161" t="s">
        <v>26</v>
      </c>
      <c r="B70" s="161"/>
      <c r="C70" s="113" t="e">
        <f>C67-#REF!</f>
        <v>#REF!</v>
      </c>
      <c r="D70" s="75"/>
      <c r="E70" s="75"/>
      <c r="F70" s="75"/>
      <c r="G70" s="75"/>
    </row>
    <row r="71" spans="1:7" ht="18.75" customHeight="1" hidden="1">
      <c r="A71" s="161" t="s">
        <v>28</v>
      </c>
      <c r="B71" s="161"/>
      <c r="C71" s="77">
        <f>D62-E62</f>
        <v>64672.41200000013</v>
      </c>
      <c r="D71" s="78"/>
      <c r="E71" s="78"/>
      <c r="F71" s="78"/>
      <c r="G71" s="75"/>
    </row>
    <row r="72" spans="1:7" ht="18.75">
      <c r="A72" s="79"/>
      <c r="B72" s="75"/>
      <c r="C72" s="75"/>
      <c r="D72" s="75"/>
      <c r="E72" s="75"/>
      <c r="F72" s="75"/>
      <c r="G72" s="75"/>
    </row>
    <row r="73" spans="1:7" ht="12.75">
      <c r="A73" s="78"/>
      <c r="B73" s="81"/>
      <c r="C73" s="81"/>
      <c r="D73" s="81"/>
      <c r="E73" s="81"/>
      <c r="F73" s="81"/>
      <c r="G73" s="81"/>
    </row>
    <row r="74" spans="1:7" ht="12.75">
      <c r="A74" s="78"/>
      <c r="B74" s="78"/>
      <c r="C74" s="78"/>
      <c r="D74" s="78"/>
      <c r="E74" s="78"/>
      <c r="F74" s="78"/>
      <c r="G74" s="78"/>
    </row>
    <row r="75" spans="1:7" ht="12.75">
      <c r="A75" s="78"/>
      <c r="B75" s="78"/>
      <c r="C75" s="78"/>
      <c r="D75" s="78"/>
      <c r="E75" s="78"/>
      <c r="F75" s="78"/>
      <c r="G75" s="78"/>
    </row>
    <row r="76" spans="1:7" ht="12.75">
      <c r="A76" s="78"/>
      <c r="B76" s="78"/>
      <c r="C76" s="78"/>
      <c r="D76" s="78"/>
      <c r="E76" s="78"/>
      <c r="F76" s="78"/>
      <c r="G76" s="78"/>
    </row>
    <row r="77" ht="75">
      <c r="E77" s="29" t="s">
        <v>29</v>
      </c>
    </row>
    <row r="78" ht="131.25">
      <c r="E78" s="29" t="s">
        <v>31</v>
      </c>
    </row>
    <row r="79" ht="56.25">
      <c r="E79" s="31" t="s">
        <v>30</v>
      </c>
    </row>
    <row r="80" ht="56.25">
      <c r="E80" s="31" t="s">
        <v>21</v>
      </c>
    </row>
  </sheetData>
  <sheetProtection/>
  <mergeCells count="17">
    <mergeCell ref="A1:F2"/>
    <mergeCell ref="A3:F3"/>
    <mergeCell ref="A4:G5"/>
    <mergeCell ref="D9:D11"/>
    <mergeCell ref="E9:E11"/>
    <mergeCell ref="F9:F11"/>
    <mergeCell ref="A9:A11"/>
    <mergeCell ref="B9:B11"/>
    <mergeCell ref="C9:C11"/>
    <mergeCell ref="G9:G11"/>
    <mergeCell ref="A71:B71"/>
    <mergeCell ref="I9:P12"/>
    <mergeCell ref="A70:B70"/>
    <mergeCell ref="Q9:W12"/>
    <mergeCell ref="A69:F69"/>
    <mergeCell ref="A67:B67"/>
    <mergeCell ref="A68:B68"/>
  </mergeCells>
  <printOptions/>
  <pageMargins left="0.984251968503937" right="0.3937007874015748" top="0.3937007874015748" bottom="0.3937007874015748" header="0.5118110236220472" footer="0.5118110236220472"/>
  <pageSetup fitToHeight="2" fitToWidth="1" horizontalDpi="600" verticalDpi="600" orientation="portrait" paperSize="9" scale="69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КЖЭКУ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2017-03-27T12:10:57Z</cp:lastPrinted>
  <dcterms:created xsi:type="dcterms:W3CDTF">2010-10-25T10:18:57Z</dcterms:created>
  <dcterms:modified xsi:type="dcterms:W3CDTF">2017-03-27T12:14:03Z</dcterms:modified>
  <cp:category/>
  <cp:version/>
  <cp:contentType/>
  <cp:contentStatus/>
</cp:coreProperties>
</file>